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rsoonlijk\persoonlijk\formats\"/>
    </mc:Choice>
  </mc:AlternateContent>
  <bookViews>
    <workbookView xWindow="120" yWindow="120" windowWidth="24885" windowHeight="9510"/>
  </bookViews>
  <sheets>
    <sheet name="VOORBLAD" sheetId="17" r:id="rId1"/>
    <sheet name="format jaarrekening" sheetId="3" r:id="rId2"/>
    <sheet name="Kwartaal1" sheetId="8" r:id="rId3"/>
    <sheet name="Kwartaal2" sheetId="19" r:id="rId4"/>
    <sheet name="Kwartaal 3" sheetId="20" r:id="rId5"/>
    <sheet name="Kwartaal 4" sheetId="21" r:id="rId6"/>
  </sheets>
  <calcPr calcId="162913"/>
</workbook>
</file>

<file path=xl/calcChain.xml><?xml version="1.0" encoding="utf-8"?>
<calcChain xmlns="http://schemas.openxmlformats.org/spreadsheetml/2006/main">
  <c r="N18" i="20" l="1"/>
  <c r="N17" i="20"/>
  <c r="N16" i="20"/>
  <c r="A22" i="3"/>
  <c r="N102" i="21"/>
  <c r="A102" i="21"/>
  <c r="N101" i="21"/>
  <c r="A101" i="21"/>
  <c r="N100" i="21"/>
  <c r="A100" i="21"/>
  <c r="N99" i="21"/>
  <c r="A99" i="21"/>
  <c r="N98" i="21"/>
  <c r="A98" i="21"/>
  <c r="N97" i="21"/>
  <c r="A97" i="21"/>
  <c r="N96" i="21"/>
  <c r="A96" i="21"/>
  <c r="N95" i="21"/>
  <c r="A95" i="21"/>
  <c r="N94" i="21"/>
  <c r="A94" i="21"/>
  <c r="N93" i="21"/>
  <c r="A93" i="21"/>
  <c r="N92" i="21"/>
  <c r="A92" i="21"/>
  <c r="N91" i="21"/>
  <c r="A91" i="21"/>
  <c r="N90" i="21"/>
  <c r="A90" i="21"/>
  <c r="N89" i="21"/>
  <c r="A89" i="21"/>
  <c r="N88" i="21"/>
  <c r="A88" i="21"/>
  <c r="N87" i="21"/>
  <c r="A87" i="21"/>
  <c r="N86" i="21"/>
  <c r="A86" i="21"/>
  <c r="N85" i="21"/>
  <c r="A85" i="21"/>
  <c r="N84" i="21"/>
  <c r="A84" i="21"/>
  <c r="N83" i="21"/>
  <c r="A83" i="21"/>
  <c r="N82" i="21"/>
  <c r="A82" i="21"/>
  <c r="N81" i="21"/>
  <c r="A81" i="21"/>
  <c r="N80" i="21"/>
  <c r="A80" i="21"/>
  <c r="N79" i="21"/>
  <c r="A79" i="21"/>
  <c r="N78" i="21"/>
  <c r="A78" i="21"/>
  <c r="N77" i="21"/>
  <c r="A77" i="21"/>
  <c r="N76" i="21"/>
  <c r="A76" i="21"/>
  <c r="N75" i="21"/>
  <c r="A75" i="21"/>
  <c r="N74" i="21"/>
  <c r="A74" i="21"/>
  <c r="N73" i="21"/>
  <c r="A73" i="21"/>
  <c r="N72" i="21"/>
  <c r="A72" i="21"/>
  <c r="N71" i="21"/>
  <c r="A71" i="21"/>
  <c r="N70" i="21"/>
  <c r="A70" i="21"/>
  <c r="N69" i="21"/>
  <c r="A69" i="21"/>
  <c r="N68" i="21"/>
  <c r="A68" i="21"/>
  <c r="N67" i="21"/>
  <c r="A67" i="21"/>
  <c r="N66" i="21"/>
  <c r="A66" i="21"/>
  <c r="N65" i="21"/>
  <c r="A65" i="21"/>
  <c r="N64" i="21"/>
  <c r="A64" i="21"/>
  <c r="N63" i="21"/>
  <c r="A63" i="21"/>
  <c r="N62" i="21"/>
  <c r="A62" i="21"/>
  <c r="N61" i="21"/>
  <c r="A61" i="21"/>
  <c r="N60" i="21"/>
  <c r="A60" i="21"/>
  <c r="N59" i="21"/>
  <c r="A59" i="21"/>
  <c r="N58" i="21"/>
  <c r="A58" i="21"/>
  <c r="N57" i="21"/>
  <c r="A57" i="21"/>
  <c r="N56" i="21"/>
  <c r="A56" i="21"/>
  <c r="N55" i="21"/>
  <c r="A55" i="21"/>
  <c r="N54" i="21"/>
  <c r="A54" i="21"/>
  <c r="N53" i="21"/>
  <c r="A53" i="21"/>
  <c r="N52" i="21"/>
  <c r="A52" i="21"/>
  <c r="N51" i="21"/>
  <c r="A51" i="21"/>
  <c r="N50" i="21"/>
  <c r="A50" i="21"/>
  <c r="N49" i="21"/>
  <c r="A49" i="21"/>
  <c r="N48" i="21"/>
  <c r="A48" i="21"/>
  <c r="N47" i="21"/>
  <c r="A47" i="21"/>
  <c r="N46" i="21"/>
  <c r="A46" i="21"/>
  <c r="N45" i="21"/>
  <c r="A45" i="21"/>
  <c r="N44" i="21"/>
  <c r="A44" i="21"/>
  <c r="N43" i="21"/>
  <c r="A43" i="21"/>
  <c r="N42" i="21"/>
  <c r="A42" i="21"/>
  <c r="N41" i="21"/>
  <c r="A41" i="21"/>
  <c r="N40" i="21"/>
  <c r="A40" i="21"/>
  <c r="N39" i="21"/>
  <c r="A39" i="21"/>
  <c r="N38" i="21"/>
  <c r="A38" i="21"/>
  <c r="N37" i="21"/>
  <c r="A37" i="21"/>
  <c r="N36" i="21"/>
  <c r="A36" i="21"/>
  <c r="N35" i="21"/>
  <c r="A35" i="21"/>
  <c r="N34" i="21"/>
  <c r="A34" i="21"/>
  <c r="N33" i="21"/>
  <c r="A33" i="21"/>
  <c r="N32" i="21"/>
  <c r="A32" i="21"/>
  <c r="N31" i="21"/>
  <c r="A31" i="21"/>
  <c r="N30" i="21"/>
  <c r="A30" i="21"/>
  <c r="N29" i="21"/>
  <c r="A29" i="21"/>
  <c r="N28" i="21"/>
  <c r="A28" i="21"/>
  <c r="N27" i="21"/>
  <c r="A27" i="21"/>
  <c r="N26" i="21"/>
  <c r="A26" i="21"/>
  <c r="N25" i="21"/>
  <c r="A25" i="21"/>
  <c r="N24" i="21"/>
  <c r="A24" i="21"/>
  <c r="N23" i="21"/>
  <c r="A23" i="21"/>
  <c r="N22" i="21"/>
  <c r="A22" i="21"/>
  <c r="N21" i="21"/>
  <c r="A21" i="21"/>
  <c r="N20" i="21"/>
  <c r="A20" i="21"/>
  <c r="N19" i="21"/>
  <c r="A19" i="21"/>
  <c r="N18" i="21"/>
  <c r="A18" i="21"/>
  <c r="N17" i="21"/>
  <c r="A17" i="21"/>
  <c r="N16" i="21"/>
  <c r="A16" i="21"/>
  <c r="N15" i="21"/>
  <c r="A15" i="21"/>
  <c r="N14" i="21"/>
  <c r="A14" i="21"/>
  <c r="N13" i="21"/>
  <c r="A13" i="21"/>
  <c r="N12" i="21"/>
  <c r="A12" i="21"/>
  <c r="N11" i="21"/>
  <c r="A11" i="21"/>
  <c r="A4" i="21"/>
  <c r="A1" i="21"/>
  <c r="N102" i="20"/>
  <c r="A102" i="20"/>
  <c r="N101" i="20"/>
  <c r="A101" i="20"/>
  <c r="N100" i="20"/>
  <c r="A100" i="20"/>
  <c r="N99" i="20"/>
  <c r="A99" i="20"/>
  <c r="N98" i="20"/>
  <c r="A98" i="20"/>
  <c r="N97" i="20"/>
  <c r="A97" i="20"/>
  <c r="N96" i="20"/>
  <c r="A96" i="20"/>
  <c r="N95" i="20"/>
  <c r="A95" i="20"/>
  <c r="N94" i="20"/>
  <c r="A94" i="20"/>
  <c r="N93" i="20"/>
  <c r="A93" i="20"/>
  <c r="N92" i="20"/>
  <c r="A92" i="20"/>
  <c r="N91" i="20"/>
  <c r="A91" i="20"/>
  <c r="N90" i="20"/>
  <c r="A90" i="20"/>
  <c r="N89" i="20"/>
  <c r="A89" i="20"/>
  <c r="N88" i="20"/>
  <c r="A88" i="20"/>
  <c r="N87" i="20"/>
  <c r="A87" i="20"/>
  <c r="N86" i="20"/>
  <c r="A86" i="20"/>
  <c r="N85" i="20"/>
  <c r="A85" i="20"/>
  <c r="N84" i="20"/>
  <c r="A84" i="20"/>
  <c r="N83" i="20"/>
  <c r="A83" i="20"/>
  <c r="N82" i="20"/>
  <c r="A82" i="20"/>
  <c r="N81" i="20"/>
  <c r="A81" i="20"/>
  <c r="N80" i="20"/>
  <c r="A80" i="20"/>
  <c r="N79" i="20"/>
  <c r="A79" i="20"/>
  <c r="N78" i="20"/>
  <c r="A78" i="20"/>
  <c r="N77" i="20"/>
  <c r="A77" i="20"/>
  <c r="N76" i="20"/>
  <c r="A76" i="20"/>
  <c r="N75" i="20"/>
  <c r="A75" i="20"/>
  <c r="N74" i="20"/>
  <c r="A74" i="20"/>
  <c r="N73" i="20"/>
  <c r="A73" i="20"/>
  <c r="N72" i="20"/>
  <c r="A72" i="20"/>
  <c r="N71" i="20"/>
  <c r="A71" i="20"/>
  <c r="N70" i="20"/>
  <c r="A70" i="20"/>
  <c r="N69" i="20"/>
  <c r="A69" i="20"/>
  <c r="N68" i="20"/>
  <c r="A68" i="20"/>
  <c r="N67" i="20"/>
  <c r="A67" i="20"/>
  <c r="N66" i="20"/>
  <c r="A66" i="20"/>
  <c r="N65" i="20"/>
  <c r="A65" i="20"/>
  <c r="N64" i="20"/>
  <c r="A64" i="20"/>
  <c r="N63" i="20"/>
  <c r="A63" i="20"/>
  <c r="N62" i="20"/>
  <c r="A62" i="20"/>
  <c r="N61" i="20"/>
  <c r="A61" i="20"/>
  <c r="N60" i="20"/>
  <c r="A60" i="20"/>
  <c r="N59" i="20"/>
  <c r="A59" i="20"/>
  <c r="N58" i="20"/>
  <c r="A58" i="20"/>
  <c r="N57" i="20"/>
  <c r="A57" i="20"/>
  <c r="N56" i="20"/>
  <c r="A56" i="20"/>
  <c r="N55" i="20"/>
  <c r="A55" i="20"/>
  <c r="N54" i="20"/>
  <c r="A54" i="20"/>
  <c r="N53" i="20"/>
  <c r="A53" i="20"/>
  <c r="N52" i="20"/>
  <c r="A52" i="20"/>
  <c r="N51" i="20"/>
  <c r="A51" i="20"/>
  <c r="N50" i="20"/>
  <c r="A50" i="20"/>
  <c r="N49" i="20"/>
  <c r="A49" i="20"/>
  <c r="N48" i="20"/>
  <c r="A48" i="20"/>
  <c r="N47" i="20"/>
  <c r="A47" i="20"/>
  <c r="N46" i="20"/>
  <c r="A46" i="20"/>
  <c r="N45" i="20"/>
  <c r="A45" i="20"/>
  <c r="N44" i="20"/>
  <c r="A44" i="20"/>
  <c r="N43" i="20"/>
  <c r="A43" i="20"/>
  <c r="N42" i="20"/>
  <c r="A42" i="20"/>
  <c r="N41" i="20"/>
  <c r="A41" i="20"/>
  <c r="N40" i="20"/>
  <c r="A40" i="20"/>
  <c r="N39" i="20"/>
  <c r="A39" i="20"/>
  <c r="N38" i="20"/>
  <c r="A38" i="20"/>
  <c r="N37" i="20"/>
  <c r="A37" i="20"/>
  <c r="N36" i="20"/>
  <c r="A36" i="20"/>
  <c r="N35" i="20"/>
  <c r="A35" i="20"/>
  <c r="N34" i="20"/>
  <c r="A34" i="20"/>
  <c r="N33" i="20"/>
  <c r="A33" i="20"/>
  <c r="N32" i="20"/>
  <c r="A32" i="20"/>
  <c r="N31" i="20"/>
  <c r="A31" i="20"/>
  <c r="N30" i="20"/>
  <c r="A30" i="20"/>
  <c r="N29" i="20"/>
  <c r="A29" i="20"/>
  <c r="N28" i="20"/>
  <c r="A28" i="20"/>
  <c r="N27" i="20"/>
  <c r="A27" i="20"/>
  <c r="N26" i="20"/>
  <c r="A26" i="20"/>
  <c r="N25" i="20"/>
  <c r="A25" i="20"/>
  <c r="N24" i="20"/>
  <c r="A24" i="20"/>
  <c r="N23" i="20"/>
  <c r="A23" i="20"/>
  <c r="N22" i="20"/>
  <c r="A22" i="20"/>
  <c r="N21" i="20"/>
  <c r="A21" i="20"/>
  <c r="N20" i="20"/>
  <c r="A20" i="20"/>
  <c r="N19" i="20"/>
  <c r="A19" i="20"/>
  <c r="A18" i="20"/>
  <c r="A17" i="20"/>
  <c r="A16" i="20"/>
  <c r="A15" i="20"/>
  <c r="A14" i="20"/>
  <c r="A13" i="20"/>
  <c r="A12" i="20"/>
  <c r="N11" i="20"/>
  <c r="A11" i="20"/>
  <c r="A4" i="20"/>
  <c r="A1" i="20"/>
  <c r="N101" i="19"/>
  <c r="A101" i="19"/>
  <c r="N100" i="19"/>
  <c r="A100" i="19"/>
  <c r="N99" i="19"/>
  <c r="A99" i="19"/>
  <c r="N98" i="19"/>
  <c r="A98" i="19"/>
  <c r="N97" i="19"/>
  <c r="A97" i="19"/>
  <c r="N96" i="19"/>
  <c r="A96" i="19"/>
  <c r="N95" i="19"/>
  <c r="A95" i="19"/>
  <c r="N94" i="19"/>
  <c r="A94" i="19"/>
  <c r="N93" i="19"/>
  <c r="A93" i="19"/>
  <c r="N92" i="19"/>
  <c r="A92" i="19"/>
  <c r="N91" i="19"/>
  <c r="A91" i="19"/>
  <c r="N90" i="19"/>
  <c r="A90" i="19"/>
  <c r="N89" i="19"/>
  <c r="A89" i="19"/>
  <c r="N88" i="19"/>
  <c r="A88" i="19"/>
  <c r="N87" i="19"/>
  <c r="A87" i="19"/>
  <c r="N86" i="19"/>
  <c r="A86" i="19"/>
  <c r="N85" i="19"/>
  <c r="A85" i="19"/>
  <c r="N84" i="19"/>
  <c r="A84" i="19"/>
  <c r="N83" i="19"/>
  <c r="A83" i="19"/>
  <c r="N82" i="19"/>
  <c r="A82" i="19"/>
  <c r="N81" i="19"/>
  <c r="A81" i="19"/>
  <c r="N80" i="19"/>
  <c r="A80" i="19"/>
  <c r="N79" i="19"/>
  <c r="A79" i="19"/>
  <c r="N78" i="19"/>
  <c r="A78" i="19"/>
  <c r="N77" i="19"/>
  <c r="A77" i="19"/>
  <c r="N76" i="19"/>
  <c r="A76" i="19"/>
  <c r="N75" i="19"/>
  <c r="A75" i="19"/>
  <c r="N74" i="19"/>
  <c r="A74" i="19"/>
  <c r="N73" i="19"/>
  <c r="A73" i="19"/>
  <c r="N72" i="19"/>
  <c r="A72" i="19"/>
  <c r="N71" i="19"/>
  <c r="A71" i="19"/>
  <c r="N70" i="19"/>
  <c r="A70" i="19"/>
  <c r="N69" i="19"/>
  <c r="A69" i="19"/>
  <c r="N68" i="19"/>
  <c r="A68" i="19"/>
  <c r="N67" i="19"/>
  <c r="A67" i="19"/>
  <c r="N66" i="19"/>
  <c r="A66" i="19"/>
  <c r="N65" i="19"/>
  <c r="A65" i="19"/>
  <c r="N64" i="19"/>
  <c r="A64" i="19"/>
  <c r="N63" i="19"/>
  <c r="A63" i="19"/>
  <c r="N62" i="19"/>
  <c r="A62" i="19"/>
  <c r="N61" i="19"/>
  <c r="A61" i="19"/>
  <c r="N60" i="19"/>
  <c r="A60" i="19"/>
  <c r="N59" i="19"/>
  <c r="A59" i="19"/>
  <c r="N58" i="19"/>
  <c r="A58" i="19"/>
  <c r="N57" i="19"/>
  <c r="A57" i="19"/>
  <c r="N56" i="19"/>
  <c r="A56" i="19"/>
  <c r="N55" i="19"/>
  <c r="A55" i="19"/>
  <c r="N54" i="19"/>
  <c r="A54" i="19"/>
  <c r="N53" i="19"/>
  <c r="A53" i="19"/>
  <c r="N52" i="19"/>
  <c r="A52" i="19"/>
  <c r="N51" i="19"/>
  <c r="A51" i="19"/>
  <c r="N50" i="19"/>
  <c r="A50" i="19"/>
  <c r="N49" i="19"/>
  <c r="A49" i="19"/>
  <c r="N48" i="19"/>
  <c r="A48" i="19"/>
  <c r="N47" i="19"/>
  <c r="A47" i="19"/>
  <c r="N46" i="19"/>
  <c r="A46" i="19"/>
  <c r="N45" i="19"/>
  <c r="A45" i="19"/>
  <c r="N44" i="19"/>
  <c r="A44" i="19"/>
  <c r="N43" i="19"/>
  <c r="A43" i="19"/>
  <c r="N42" i="19"/>
  <c r="A42" i="19"/>
  <c r="N41" i="19"/>
  <c r="A41" i="19"/>
  <c r="N40" i="19"/>
  <c r="A40" i="19"/>
  <c r="N39" i="19"/>
  <c r="A39" i="19"/>
  <c r="N38" i="19"/>
  <c r="A38" i="19"/>
  <c r="N37" i="19"/>
  <c r="A37" i="19"/>
  <c r="N36" i="19"/>
  <c r="A36" i="19"/>
  <c r="N35" i="19"/>
  <c r="A35" i="19"/>
  <c r="N34" i="19"/>
  <c r="A34" i="19"/>
  <c r="N33" i="19"/>
  <c r="A33" i="19"/>
  <c r="N32" i="19"/>
  <c r="A32" i="19"/>
  <c r="N31" i="19"/>
  <c r="A31" i="19"/>
  <c r="N30" i="19"/>
  <c r="A30" i="19"/>
  <c r="N29" i="19"/>
  <c r="A29" i="19"/>
  <c r="N28" i="19"/>
  <c r="A28" i="19"/>
  <c r="N27" i="19"/>
  <c r="A27" i="19"/>
  <c r="N26" i="19"/>
  <c r="A26" i="19"/>
  <c r="N25" i="19"/>
  <c r="A25" i="19"/>
  <c r="N24" i="19"/>
  <c r="A24" i="19"/>
  <c r="N23" i="19"/>
  <c r="A23" i="19"/>
  <c r="N22" i="19"/>
  <c r="A22" i="19"/>
  <c r="N21" i="19"/>
  <c r="A21" i="19"/>
  <c r="N20" i="19"/>
  <c r="A20" i="19"/>
  <c r="N19" i="19"/>
  <c r="A19" i="19"/>
  <c r="N18" i="19"/>
  <c r="A18" i="19"/>
  <c r="N17" i="19"/>
  <c r="A17" i="19"/>
  <c r="N16" i="19"/>
  <c r="A16" i="19"/>
  <c r="N15" i="19"/>
  <c r="A15" i="19"/>
  <c r="N14" i="19"/>
  <c r="A14" i="19"/>
  <c r="N13" i="19"/>
  <c r="A13" i="19"/>
  <c r="N12" i="19"/>
  <c r="A12" i="19"/>
  <c r="N11" i="19"/>
  <c r="A11" i="19"/>
  <c r="A4" i="19"/>
  <c r="A1" i="19"/>
  <c r="N15" i="20" l="1"/>
  <c r="N14" i="20"/>
  <c r="N13" i="20"/>
  <c r="N12" i="20"/>
  <c r="D6" i="21"/>
  <c r="E23" i="3" s="1"/>
  <c r="E36" i="3" s="1"/>
  <c r="E49" i="3" s="1"/>
  <c r="D5" i="21"/>
  <c r="E24" i="3" s="1"/>
  <c r="D5" i="19"/>
  <c r="C24" i="3" s="1"/>
  <c r="D5" i="20"/>
  <c r="D24" i="3" s="1"/>
  <c r="D6" i="19"/>
  <c r="B15" i="3"/>
  <c r="B29" i="3" s="1"/>
  <c r="B42" i="3" s="1"/>
  <c r="A1" i="8"/>
  <c r="A4" i="8"/>
  <c r="D5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A14" i="3"/>
  <c r="A28" i="3" s="1"/>
  <c r="A41" i="3" s="1"/>
  <c r="A35" i="3"/>
  <c r="A48" i="3" s="1"/>
  <c r="D6" i="20" l="1"/>
  <c r="D23" i="3" s="1"/>
  <c r="D36" i="3" s="1"/>
  <c r="D49" i="3" s="1"/>
  <c r="C50" i="3"/>
  <c r="C37" i="3"/>
  <c r="D50" i="3"/>
  <c r="D37" i="3"/>
  <c r="E50" i="3"/>
  <c r="E51" i="3" s="1"/>
  <c r="E37" i="3"/>
  <c r="E38" i="3" s="1"/>
  <c r="D7" i="19"/>
  <c r="C23" i="3"/>
  <c r="C36" i="3" s="1"/>
  <c r="C49" i="3" s="1"/>
  <c r="D7" i="21"/>
  <c r="B24" i="3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C38" i="3" l="1"/>
  <c r="D38" i="3"/>
  <c r="D7" i="20"/>
  <c r="D51" i="3"/>
  <c r="C51" i="3"/>
  <c r="B37" i="3"/>
  <c r="B50" i="3"/>
  <c r="C15" i="3"/>
  <c r="C29" i="3" s="1"/>
  <c r="C42" i="3" s="1"/>
  <c r="D15" i="3" l="1"/>
  <c r="D29" i="3" s="1"/>
  <c r="D42" i="3" s="1"/>
  <c r="E25" i="3"/>
  <c r="E16" i="3" s="1"/>
  <c r="D25" i="3"/>
  <c r="D16" i="3" s="1"/>
  <c r="D30" i="3" l="1"/>
  <c r="D17" i="3"/>
  <c r="D18" i="3" s="1"/>
  <c r="E30" i="3"/>
  <c r="E15" i="3"/>
  <c r="E29" i="3" s="1"/>
  <c r="E42" i="3" s="1"/>
  <c r="C25" i="3"/>
  <c r="C16" i="3" s="1"/>
  <c r="E17" i="3" l="1"/>
  <c r="E18" i="3" s="1"/>
  <c r="C30" i="3"/>
  <c r="C17" i="3"/>
  <c r="E31" i="3"/>
  <c r="E32" i="3" s="1"/>
  <c r="E43" i="3"/>
  <c r="E44" i="3" s="1"/>
  <c r="E45" i="3" s="1"/>
  <c r="D31" i="3"/>
  <c r="D32" i="3" s="1"/>
  <c r="D43" i="3"/>
  <c r="D44" i="3" s="1"/>
  <c r="D45" i="3" s="1"/>
  <c r="C18" i="3"/>
  <c r="C31" i="3" l="1"/>
  <c r="C32" i="3" s="1"/>
  <c r="C43" i="3"/>
  <c r="C44" i="3" s="1"/>
  <c r="C45" i="3" s="1"/>
  <c r="N12" i="8"/>
  <c r="N11" i="8"/>
  <c r="D6" i="8" s="1"/>
  <c r="B23" i="3" l="1"/>
  <c r="B36" i="3" s="1"/>
  <c r="D7" i="8"/>
  <c r="B49" i="3" l="1"/>
  <c r="B51" i="3" s="1"/>
  <c r="B38" i="3"/>
  <c r="B25" i="3"/>
  <c r="B16" i="3" s="1"/>
  <c r="B30" i="3" s="1"/>
  <c r="B31" i="3" l="1"/>
  <c r="B32" i="3" s="1"/>
  <c r="B43" i="3"/>
  <c r="B44" i="3" s="1"/>
  <c r="B45" i="3" s="1"/>
  <c r="B17" i="3"/>
  <c r="B18" i="3" s="1"/>
</calcChain>
</file>

<file path=xl/sharedStrings.xml><?xml version="1.0" encoding="utf-8"?>
<sst xmlns="http://schemas.openxmlformats.org/spreadsheetml/2006/main" count="580" uniqueCount="428">
  <si>
    <t>Dagen in het kwartaal</t>
  </si>
  <si>
    <t>Kwartaal 1</t>
  </si>
  <si>
    <t>omschrijving</t>
  </si>
  <si>
    <t>Bankrekening 1</t>
  </si>
  <si>
    <t>Bankrekening 2</t>
  </si>
  <si>
    <t>Bankrekening 3</t>
  </si>
  <si>
    <t>Bankrekening 4</t>
  </si>
  <si>
    <t>Bankrekening 5</t>
  </si>
  <si>
    <t>Bankrekening 6</t>
  </si>
  <si>
    <t>Dagen in kwartaal</t>
  </si>
  <si>
    <t>29 feb</t>
  </si>
  <si>
    <t>1 jan</t>
  </si>
  <si>
    <t>2 jan</t>
  </si>
  <si>
    <t>3 jan</t>
  </si>
  <si>
    <t>4 jan</t>
  </si>
  <si>
    <t>5 jan</t>
  </si>
  <si>
    <t>6 jan</t>
  </si>
  <si>
    <t>7 jan</t>
  </si>
  <si>
    <t>8 jan</t>
  </si>
  <si>
    <t>9 jan</t>
  </si>
  <si>
    <t>10 jan</t>
  </si>
  <si>
    <t>11 jan</t>
  </si>
  <si>
    <t>12 jan</t>
  </si>
  <si>
    <t>13 jan</t>
  </si>
  <si>
    <t>14 jan</t>
  </si>
  <si>
    <t>15 jan</t>
  </si>
  <si>
    <t>16 jan</t>
  </si>
  <si>
    <t>17 jan</t>
  </si>
  <si>
    <t>18 jan</t>
  </si>
  <si>
    <t>19 jan</t>
  </si>
  <si>
    <t>20 jan</t>
  </si>
  <si>
    <t>21 jan</t>
  </si>
  <si>
    <t>22 jan</t>
  </si>
  <si>
    <t>23 jan</t>
  </si>
  <si>
    <t>24 jan</t>
  </si>
  <si>
    <t>25 jan</t>
  </si>
  <si>
    <t>26 jan</t>
  </si>
  <si>
    <t>27 jan</t>
  </si>
  <si>
    <t>28 jan</t>
  </si>
  <si>
    <t>29 jan</t>
  </si>
  <si>
    <t>30 jan</t>
  </si>
  <si>
    <t>31 jan</t>
  </si>
  <si>
    <t>1 feb</t>
  </si>
  <si>
    <t>2 feb</t>
  </si>
  <si>
    <t>3 feb</t>
  </si>
  <si>
    <t>4 feb</t>
  </si>
  <si>
    <t>5 feb</t>
  </si>
  <si>
    <t>6 feb</t>
  </si>
  <si>
    <t>7 feb</t>
  </si>
  <si>
    <t>8 feb</t>
  </si>
  <si>
    <t>9 feb</t>
  </si>
  <si>
    <t>10 feb</t>
  </si>
  <si>
    <t>11 feb</t>
  </si>
  <si>
    <t>12 feb</t>
  </si>
  <si>
    <t>13 feb</t>
  </si>
  <si>
    <t>14 feb</t>
  </si>
  <si>
    <t>15 feb</t>
  </si>
  <si>
    <t>16 feb</t>
  </si>
  <si>
    <t>17 feb</t>
  </si>
  <si>
    <t>18 feb</t>
  </si>
  <si>
    <t>19 feb</t>
  </si>
  <si>
    <t>20 feb</t>
  </si>
  <si>
    <t>21 feb</t>
  </si>
  <si>
    <t>22 feb</t>
  </si>
  <si>
    <t>23 feb</t>
  </si>
  <si>
    <t>24 feb</t>
  </si>
  <si>
    <t>25 feb</t>
  </si>
  <si>
    <t>26 feb</t>
  </si>
  <si>
    <t>27 feb</t>
  </si>
  <si>
    <t>28 feb</t>
  </si>
  <si>
    <t>1 mrt</t>
  </si>
  <si>
    <t>2 mrt</t>
  </si>
  <si>
    <t>3 mrt</t>
  </si>
  <si>
    <t>4 mrt</t>
  </si>
  <si>
    <t>5 mrt</t>
  </si>
  <si>
    <t>6 mrt</t>
  </si>
  <si>
    <t>7 mrt</t>
  </si>
  <si>
    <t>8 mrt</t>
  </si>
  <si>
    <t>9 mrt</t>
  </si>
  <si>
    <t>10 mrt</t>
  </si>
  <si>
    <t>11 mrt</t>
  </si>
  <si>
    <t>12 mrt</t>
  </si>
  <si>
    <t>13 mrt</t>
  </si>
  <si>
    <t>14 mrt</t>
  </si>
  <si>
    <t>15 mrt</t>
  </si>
  <si>
    <t>16 mrt</t>
  </si>
  <si>
    <t>17 mrt</t>
  </si>
  <si>
    <t>18 mrt</t>
  </si>
  <si>
    <t>19 mrt</t>
  </si>
  <si>
    <t>20 mrt</t>
  </si>
  <si>
    <t>21 mrt</t>
  </si>
  <si>
    <t>22 mrt</t>
  </si>
  <si>
    <t>23 mrt</t>
  </si>
  <si>
    <t>24 mrt</t>
  </si>
  <si>
    <t>25 mrt</t>
  </si>
  <si>
    <t>26 mrt</t>
  </si>
  <si>
    <t>27 mrt</t>
  </si>
  <si>
    <t>28 mrt</t>
  </si>
  <si>
    <t>29 mrt</t>
  </si>
  <si>
    <t>30 mrt</t>
  </si>
  <si>
    <t>31 mrt</t>
  </si>
  <si>
    <t>1 apr</t>
  </si>
  <si>
    <t>2 apr</t>
  </si>
  <si>
    <t>3 apr</t>
  </si>
  <si>
    <t>4 apr</t>
  </si>
  <si>
    <t>5 apr</t>
  </si>
  <si>
    <t>6 apr</t>
  </si>
  <si>
    <t>7 apr</t>
  </si>
  <si>
    <t>8 apr</t>
  </si>
  <si>
    <t>9 apr</t>
  </si>
  <si>
    <t>10 apr</t>
  </si>
  <si>
    <t>11 apr</t>
  </si>
  <si>
    <t>12 apr</t>
  </si>
  <si>
    <t>13 apr</t>
  </si>
  <si>
    <t>14 apr</t>
  </si>
  <si>
    <t>15 apr</t>
  </si>
  <si>
    <t>16 apr</t>
  </si>
  <si>
    <t>17 apr</t>
  </si>
  <si>
    <t>18 apr</t>
  </si>
  <si>
    <t>19 apr</t>
  </si>
  <si>
    <t>20 apr</t>
  </si>
  <si>
    <t>21 apr</t>
  </si>
  <si>
    <t>22 apr</t>
  </si>
  <si>
    <t>23 apr</t>
  </si>
  <si>
    <t>24 apr</t>
  </si>
  <si>
    <t>25 apr</t>
  </si>
  <si>
    <t>26 apr</t>
  </si>
  <si>
    <t>27 apr</t>
  </si>
  <si>
    <t>28 apr</t>
  </si>
  <si>
    <t>29 apr</t>
  </si>
  <si>
    <t>30 apr</t>
  </si>
  <si>
    <t>1 mei</t>
  </si>
  <si>
    <t>2 mei</t>
  </si>
  <si>
    <t>3 mei</t>
  </si>
  <si>
    <t>4 mei</t>
  </si>
  <si>
    <t>5 mei</t>
  </si>
  <si>
    <t>6 mei</t>
  </si>
  <si>
    <t>7 mei</t>
  </si>
  <si>
    <t>8 mei</t>
  </si>
  <si>
    <t>9 mei</t>
  </si>
  <si>
    <t>10 mei</t>
  </si>
  <si>
    <t>11 mei</t>
  </si>
  <si>
    <t>12 mei</t>
  </si>
  <si>
    <t>13 mei</t>
  </si>
  <si>
    <t>14 mei</t>
  </si>
  <si>
    <t>15 mei</t>
  </si>
  <si>
    <t>16 mei</t>
  </si>
  <si>
    <t>17 mei</t>
  </si>
  <si>
    <t>18 mei</t>
  </si>
  <si>
    <t>19 mei</t>
  </si>
  <si>
    <t>20 mei</t>
  </si>
  <si>
    <t>21 mei</t>
  </si>
  <si>
    <t>22 mei</t>
  </si>
  <si>
    <t>23 mei</t>
  </si>
  <si>
    <t>24 mei</t>
  </si>
  <si>
    <t>25 mei</t>
  </si>
  <si>
    <t>26 mei</t>
  </si>
  <si>
    <t>27 mei</t>
  </si>
  <si>
    <t>28 mei</t>
  </si>
  <si>
    <t>29 mei</t>
  </si>
  <si>
    <t>30 mei</t>
  </si>
  <si>
    <t>31 mei</t>
  </si>
  <si>
    <t>1 jun</t>
  </si>
  <si>
    <t>2 jun</t>
  </si>
  <si>
    <t>3 jun</t>
  </si>
  <si>
    <t>4 jun</t>
  </si>
  <si>
    <t>5 jun</t>
  </si>
  <si>
    <t>6 jun</t>
  </si>
  <si>
    <t>7 jun</t>
  </si>
  <si>
    <t>8 jun</t>
  </si>
  <si>
    <t>9 jun</t>
  </si>
  <si>
    <t>10 jun</t>
  </si>
  <si>
    <t>11 jun</t>
  </si>
  <si>
    <t>12 jun</t>
  </si>
  <si>
    <t>13 jun</t>
  </si>
  <si>
    <t>14 jun</t>
  </si>
  <si>
    <t>15 jun</t>
  </si>
  <si>
    <t>16 jun</t>
  </si>
  <si>
    <t>17 jun</t>
  </si>
  <si>
    <t>18 jun</t>
  </si>
  <si>
    <t>19 jun</t>
  </si>
  <si>
    <t>20 jun</t>
  </si>
  <si>
    <t>21 jun</t>
  </si>
  <si>
    <t>22 jun</t>
  </si>
  <si>
    <t>23 jun</t>
  </si>
  <si>
    <t>24 jun</t>
  </si>
  <si>
    <t>25 jun</t>
  </si>
  <si>
    <t>26 jun</t>
  </si>
  <si>
    <t>27 jun</t>
  </si>
  <si>
    <t>28 jun</t>
  </si>
  <si>
    <t>29 jun</t>
  </si>
  <si>
    <t>30 jun</t>
  </si>
  <si>
    <t>1 jul</t>
  </si>
  <si>
    <t>2 jul</t>
  </si>
  <si>
    <t>3 jul</t>
  </si>
  <si>
    <t>4 jul</t>
  </si>
  <si>
    <t>5 jul</t>
  </si>
  <si>
    <t>6 jul</t>
  </si>
  <si>
    <t>7 jul</t>
  </si>
  <si>
    <t>8 jul</t>
  </si>
  <si>
    <t>9 jul</t>
  </si>
  <si>
    <t>10 jul</t>
  </si>
  <si>
    <t>11 jul</t>
  </si>
  <si>
    <t>12 jul</t>
  </si>
  <si>
    <t>13 jul</t>
  </si>
  <si>
    <t>14 jul</t>
  </si>
  <si>
    <t>15 jul</t>
  </si>
  <si>
    <t>16 jul</t>
  </si>
  <si>
    <t>17 jul</t>
  </si>
  <si>
    <t>18 jul</t>
  </si>
  <si>
    <t>19 jul</t>
  </si>
  <si>
    <t>20 jul</t>
  </si>
  <si>
    <t>21 jul</t>
  </si>
  <si>
    <t>22 jul</t>
  </si>
  <si>
    <t>23 jul</t>
  </si>
  <si>
    <t>24 jul</t>
  </si>
  <si>
    <t>25 jul</t>
  </si>
  <si>
    <t>26 jul</t>
  </si>
  <si>
    <t>27 jul</t>
  </si>
  <si>
    <t>28 jul</t>
  </si>
  <si>
    <t>29 jul</t>
  </si>
  <si>
    <t>30 jul</t>
  </si>
  <si>
    <t>31 jul</t>
  </si>
  <si>
    <t>1 aug</t>
  </si>
  <si>
    <t>2 aug</t>
  </si>
  <si>
    <t>3 aug</t>
  </si>
  <si>
    <t>4 aug</t>
  </si>
  <si>
    <t>5 aug</t>
  </si>
  <si>
    <t>6 aug</t>
  </si>
  <si>
    <t>7 aug</t>
  </si>
  <si>
    <t>8 aug</t>
  </si>
  <si>
    <t>9 aug</t>
  </si>
  <si>
    <t>10 aug</t>
  </si>
  <si>
    <t>11 aug</t>
  </si>
  <si>
    <t>12 aug</t>
  </si>
  <si>
    <t>13 aug</t>
  </si>
  <si>
    <t>14 aug</t>
  </si>
  <si>
    <t>15 aug</t>
  </si>
  <si>
    <t>16 aug</t>
  </si>
  <si>
    <t>17 aug</t>
  </si>
  <si>
    <t>18 aug</t>
  </si>
  <si>
    <t>19 aug</t>
  </si>
  <si>
    <t>20 aug</t>
  </si>
  <si>
    <t>21 aug</t>
  </si>
  <si>
    <t>22 aug</t>
  </si>
  <si>
    <t>23 aug</t>
  </si>
  <si>
    <t>24 aug</t>
  </si>
  <si>
    <t>25 aug</t>
  </si>
  <si>
    <t>26 aug</t>
  </si>
  <si>
    <t>27 aug</t>
  </si>
  <si>
    <t>28 aug</t>
  </si>
  <si>
    <t>29 aug</t>
  </si>
  <si>
    <t>30 aug</t>
  </si>
  <si>
    <t>31 aug</t>
  </si>
  <si>
    <t>1 sep</t>
  </si>
  <si>
    <t>2 sep</t>
  </si>
  <si>
    <t>3 sep</t>
  </si>
  <si>
    <t>4 sep</t>
  </si>
  <si>
    <t>5 sep</t>
  </si>
  <si>
    <t>6 sep</t>
  </si>
  <si>
    <t>7 sep</t>
  </si>
  <si>
    <t>8 sep</t>
  </si>
  <si>
    <t>9 sep</t>
  </si>
  <si>
    <t>10 sep</t>
  </si>
  <si>
    <t>11 sep</t>
  </si>
  <si>
    <t>12 sep</t>
  </si>
  <si>
    <t>13 sep</t>
  </si>
  <si>
    <t>14 sep</t>
  </si>
  <si>
    <t>15 sep</t>
  </si>
  <si>
    <t>16 sep</t>
  </si>
  <si>
    <t>17 sep</t>
  </si>
  <si>
    <t>18 sep</t>
  </si>
  <si>
    <t>19 sep</t>
  </si>
  <si>
    <t>20 sep</t>
  </si>
  <si>
    <t>21 sep</t>
  </si>
  <si>
    <t>22 sep</t>
  </si>
  <si>
    <t>23 sep</t>
  </si>
  <si>
    <t>24 sep</t>
  </si>
  <si>
    <t>25 sep</t>
  </si>
  <si>
    <t>26 sep</t>
  </si>
  <si>
    <t>27 sep</t>
  </si>
  <si>
    <t>28 sep</t>
  </si>
  <si>
    <t>29 sep</t>
  </si>
  <si>
    <t>30 sep</t>
  </si>
  <si>
    <t>1 okt</t>
  </si>
  <si>
    <t>2 okt</t>
  </si>
  <si>
    <t>3 okt</t>
  </si>
  <si>
    <t>4 okt</t>
  </si>
  <si>
    <t>5 okt</t>
  </si>
  <si>
    <t>6 okt</t>
  </si>
  <si>
    <t>7 okt</t>
  </si>
  <si>
    <t>8 okt</t>
  </si>
  <si>
    <t>9 okt</t>
  </si>
  <si>
    <t>10 okt</t>
  </si>
  <si>
    <t>11 okt</t>
  </si>
  <si>
    <t>12 okt</t>
  </si>
  <si>
    <t>13 okt</t>
  </si>
  <si>
    <t>14 okt</t>
  </si>
  <si>
    <t>15 okt</t>
  </si>
  <si>
    <t>16 okt</t>
  </si>
  <si>
    <t>17 okt</t>
  </si>
  <si>
    <t>18 okt</t>
  </si>
  <si>
    <t>19 okt</t>
  </si>
  <si>
    <t>20 okt</t>
  </si>
  <si>
    <t>21 okt</t>
  </si>
  <si>
    <t>22 okt</t>
  </si>
  <si>
    <t>23 okt</t>
  </si>
  <si>
    <t>24 okt</t>
  </si>
  <si>
    <t>25 okt</t>
  </si>
  <si>
    <t>26 okt</t>
  </si>
  <si>
    <t>27 okt</t>
  </si>
  <si>
    <t>28 okt</t>
  </si>
  <si>
    <t>29 okt</t>
  </si>
  <si>
    <t>30 okt</t>
  </si>
  <si>
    <t>31 okt</t>
  </si>
  <si>
    <t>2 nov</t>
  </si>
  <si>
    <t>3 nov</t>
  </si>
  <si>
    <t>4 nov</t>
  </si>
  <si>
    <t>5 nov</t>
  </si>
  <si>
    <t>6 nov</t>
  </si>
  <si>
    <t>7 nov</t>
  </si>
  <si>
    <t>8 nov</t>
  </si>
  <si>
    <t>9 nov</t>
  </si>
  <si>
    <t>10 nov</t>
  </si>
  <si>
    <t>11 nov</t>
  </si>
  <si>
    <t>12 nov</t>
  </si>
  <si>
    <t>13 nov</t>
  </si>
  <si>
    <t>14 nov</t>
  </si>
  <si>
    <t>15 nov</t>
  </si>
  <si>
    <t>16 nov</t>
  </si>
  <si>
    <t>1 nov</t>
  </si>
  <si>
    <t>17 nov</t>
  </si>
  <si>
    <t>18 nov</t>
  </si>
  <si>
    <t>19 nov</t>
  </si>
  <si>
    <t>20 nov</t>
  </si>
  <si>
    <t>21 nov</t>
  </si>
  <si>
    <t>22 nov</t>
  </si>
  <si>
    <t>23 nov</t>
  </si>
  <si>
    <t>24 nov</t>
  </si>
  <si>
    <t>25 nov</t>
  </si>
  <si>
    <t>26 nov</t>
  </si>
  <si>
    <t>27 nov</t>
  </si>
  <si>
    <t>28 nov</t>
  </si>
  <si>
    <t>29 nov</t>
  </si>
  <si>
    <t>30 nov</t>
  </si>
  <si>
    <t>1 dec</t>
  </si>
  <si>
    <t>2 dec</t>
  </si>
  <si>
    <t>3 dec</t>
  </si>
  <si>
    <t>4 dec</t>
  </si>
  <si>
    <t>5 dec</t>
  </si>
  <si>
    <t>6 dec</t>
  </si>
  <si>
    <t>7 dec</t>
  </si>
  <si>
    <t>8 dec</t>
  </si>
  <si>
    <t>9 dec</t>
  </si>
  <si>
    <t>10 dec</t>
  </si>
  <si>
    <t>11 dec</t>
  </si>
  <si>
    <t>12 dec</t>
  </si>
  <si>
    <t>13 dec</t>
  </si>
  <si>
    <t>14 dec</t>
  </si>
  <si>
    <t>15 dec</t>
  </si>
  <si>
    <t>16 dec</t>
  </si>
  <si>
    <t>17 dec</t>
  </si>
  <si>
    <t>18 dec</t>
  </si>
  <si>
    <t>19 dec</t>
  </si>
  <si>
    <t>20 dec</t>
  </si>
  <si>
    <t>21 dec</t>
  </si>
  <si>
    <t>22 dec</t>
  </si>
  <si>
    <t>23 dec</t>
  </si>
  <si>
    <t>24 dec</t>
  </si>
  <si>
    <t>25 dec</t>
  </si>
  <si>
    <t>26 dec</t>
  </si>
  <si>
    <t>27 dec</t>
  </si>
  <si>
    <t>28 dec</t>
  </si>
  <si>
    <t>29 dec</t>
  </si>
  <si>
    <t>30 dec</t>
  </si>
  <si>
    <t>31 dec</t>
  </si>
  <si>
    <t>Bankrekening 7</t>
  </si>
  <si>
    <t>Is het drempelbedrag overschreden?</t>
  </si>
  <si>
    <t>Gemiddeld buiten 's Rijks schatkist aangehouden middelen</t>
  </si>
  <si>
    <t>alleen invullen in schrikkeljaar</t>
  </si>
  <si>
    <t xml:space="preserve">Inhoud: </t>
  </si>
  <si>
    <t>Per pagina is een werkinstuctie opgenomen.</t>
  </si>
  <si>
    <t>Herkomst spreadsheet</t>
  </si>
  <si>
    <t>Deze spreadsheet is beschikbaar gesteld door Fidoc. Gebruik is op eigen verantwoordelijkheid.</t>
  </si>
  <si>
    <t>De spreadsheet mag worden bewerkt en gedeeld. Wel is het raadzaam een authentieke versie te downloaden van www.fidoc.nl/kennisbank.</t>
  </si>
  <si>
    <t>Fidoc biedt cursussen op het gebied van treasury aan gemeenten, provincies, waterschappen en gemeenschappelijke regelingen.</t>
  </si>
  <si>
    <t>Format berekening schatkistbankieren</t>
  </si>
  <si>
    <t>In deze spreadsheet kunnen de uitzettingen buiten het schatkistbankieren t.o.v. de drempelwaarde worden berekend ten behoeve van de jaarrekening.</t>
  </si>
  <si>
    <t>Begrotingstotaal</t>
  </si>
  <si>
    <t>Vul in in gehele Euro’s. Vul het bedrag in van de totale lasten (voor reservemutaties) op basis van de primitieve begroting.</t>
  </si>
  <si>
    <t>Rapportagejaar Jaarrekening</t>
  </si>
  <si>
    <t>INVULGEDEELTE</t>
  </si>
  <si>
    <t>In het invulgedeelte moeten alleen de gele cellen worden ingevuld. De rest wordt automatisch berekend</t>
  </si>
  <si>
    <t>Berekening Schatkistbankieren Jaarrekening</t>
  </si>
  <si>
    <t>Onder het invulgedeelte verschijnt een voorbeeldrapportage voor in de jaarrekening.</t>
  </si>
  <si>
    <t>1e Kwartaal</t>
  </si>
  <si>
    <t>2e Kwartaal</t>
  </si>
  <si>
    <t>3e Kwartaal</t>
  </si>
  <si>
    <t>4e Kwartaal</t>
  </si>
  <si>
    <t>Vul het verslagjaar in van de jaarrekening</t>
  </si>
  <si>
    <t>Vul verder de tabbladen Kwartaal1 tot en met Kwartaal4 in.</t>
  </si>
  <si>
    <t>Deze tabel hoeft m.i. niet in het jaarverslag, maar kan wel worden toegevoegd voor de volledigheid</t>
  </si>
  <si>
    <t>bedragen in € 1.000</t>
  </si>
  <si>
    <t>Som van de per dag buiten 's Rijks schatkist aangehouden middelen</t>
  </si>
  <si>
    <t>Rapportages voor in Jaarrekening (automatisch berekend op basis van bovenstaande en op basis van tabbladen per kwartaal). Er zijn tabellen in hele €, 1000-tallen en miljoenen.</t>
  </si>
  <si>
    <t>Bankrekening 8</t>
  </si>
  <si>
    <t>Bankrekening 9</t>
  </si>
  <si>
    <t>Bankrekening 10</t>
  </si>
  <si>
    <t>Bankrekening 11</t>
  </si>
  <si>
    <t>dag</t>
  </si>
  <si>
    <t>datum</t>
  </si>
  <si>
    <t>Gem. uitzettingen buiten schatkist</t>
  </si>
  <si>
    <t>Totaal uitzettingen buiten schatkist</t>
  </si>
  <si>
    <t>Uitzettingen buiten schatkist</t>
  </si>
  <si>
    <t>Invulinstructie: Alleen de tabel met de gele cellen moeten worden ingevuld.</t>
  </si>
  <si>
    <t>Kwartaal 2</t>
  </si>
  <si>
    <t>Kwartaal 3</t>
  </si>
  <si>
    <t>Kwartaal 4</t>
  </si>
  <si>
    <t>-/-</t>
  </si>
  <si>
    <r>
      <rPr>
        <sz val="10"/>
        <color theme="1"/>
        <rFont val="Calibri"/>
        <family val="2"/>
      </rPr>
      <t>÷</t>
    </r>
  </si>
  <si>
    <t>bedragen in € miljoen</t>
  </si>
  <si>
    <t>bedragen in €</t>
  </si>
  <si>
    <t>Onderschrijding / Overschrijding van het drempelbedrag</t>
  </si>
  <si>
    <r>
      <t>Drempelbedrag (maximaal aan te houden buiten 's Rijks schatkist) *</t>
    </r>
    <r>
      <rPr>
        <u/>
        <sz val="11"/>
        <color theme="1"/>
        <rFont val="Calibri"/>
        <family val="2"/>
        <scheme val="minor"/>
      </rPr>
      <t xml:space="preserve">
</t>
    </r>
    <r>
      <rPr>
        <u/>
        <sz val="8"/>
        <color theme="1"/>
        <rFont val="Calibri"/>
        <family val="2"/>
        <scheme val="minor"/>
      </rPr>
      <t/>
    </r>
  </si>
  <si>
    <t>* = Bij een begrotingstotaal kleiner of gelijk aan € 500 mln bedraagt het drempelbedrag 2% van het begrotingstotaal, met een ondergrens van € 1 mln.
Bij een begrotingstotaal groter dan € 500 mln bedraagt het drempelbedrag € 10 miljoen,  vermeerderd met 0,2% van het deel van het begrotingstotaal dat de € 500 mln te boven gaat.</t>
  </si>
  <si>
    <t>De toelichting op de berekenwijze kan evt ook in een voetnoot / tekst worden opgenomen.</t>
  </si>
  <si>
    <t>Zo weet je zeker dat je een gevalideerde versie gebruikt! Op de site staat meer nuttige informatie.  Klik op onderstaand logo om naar de site te gaan.</t>
  </si>
  <si>
    <t>Laatst bijgewerkt: 24-6-2022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</si>
</sst>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&quot;$&quot;\ * #,##0_ ;_ &quot;$&quot;\ * \-#,##0_ ;_ &quot;$&quot;\ * &quot;-&quot;??_ ;_ @_ "/>
    <numFmt numFmtId="167" formatCode="[$-F800]dddd\,\ mmmm\ dd\,\ yyyy"/>
    <numFmt numFmtId="168" formatCode="[$-F800]dddd\,\ mmmm\ dd"/>
    <numFmt numFmtId="169" formatCode="ddd"/>
    <numFmt numFmtId="170" formatCode="00.00.00.000"/>
    <numFmt numFmtId="171" formatCode="&quot;€&quot;\ #,##0"/>
    <numFmt numFmtId="172" formatCode="_ &quot;€&quot;\ * #,##0_ ;_ &quot;€&quot;\ * \-#,##0_ ;_ &quot;€&quot;\ * &quot;-&quot;??_ ;_ @_ "/>
    <numFmt numFmtId="173" formatCode="_(* #,##0.0_);_(* \(#,##0.0\);_(* &quot;-&quot;??_);_(@_)"/>
    <numFmt numFmtId="174" formatCode="_(* #,##0_);_(* \(#,##0\);_(* &quot;-&quot;??_);_(@_)"/>
  </numFmts>
  <fonts count="24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7" fillId="2" borderId="1" applyNumberFormat="0">
      <alignment horizontal="center" vertical="center"/>
    </xf>
    <xf numFmtId="0" fontId="5" fillId="4" borderId="2" applyNumberFormat="0">
      <alignment horizontal="center" vertical="center"/>
    </xf>
    <xf numFmtId="0" fontId="3" fillId="0" borderId="0"/>
  </cellStyleXfs>
  <cellXfs count="7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11" fillId="3" borderId="0" xfId="7" applyFont="1" applyFill="1"/>
    <xf numFmtId="0" fontId="3" fillId="3" borderId="0" xfId="7" applyFill="1"/>
    <xf numFmtId="0" fontId="3" fillId="0" borderId="0" xfId="7"/>
    <xf numFmtId="0" fontId="10" fillId="3" borderId="0" xfId="7" applyFont="1" applyFill="1"/>
    <xf numFmtId="0" fontId="3" fillId="3" borderId="0" xfId="7" applyFont="1" applyFill="1"/>
    <xf numFmtId="0" fontId="3" fillId="0" borderId="0" xfId="3" applyFont="1"/>
    <xf numFmtId="172" fontId="6" fillId="5" borderId="0" xfId="2" applyNumberFormat="1" applyFont="1" applyFill="1" applyAlignment="1">
      <alignment horizontal="left"/>
    </xf>
    <xf numFmtId="0" fontId="0" fillId="0" borderId="0" xfId="3" applyFont="1"/>
    <xf numFmtId="1" fontId="6" fillId="5" borderId="0" xfId="2" applyNumberFormat="1" applyFont="1" applyFill="1" applyAlignment="1">
      <alignment horizontal="right"/>
    </xf>
    <xf numFmtId="0" fontId="12" fillId="0" borderId="0" xfId="0" applyFont="1"/>
    <xf numFmtId="0" fontId="10" fillId="6" borderId="0" xfId="3" applyFont="1" applyFill="1"/>
    <xf numFmtId="0" fontId="3" fillId="6" borderId="0" xfId="3" applyFont="1" applyFill="1"/>
    <xf numFmtId="0" fontId="13" fillId="0" borderId="0" xfId="3" applyFont="1"/>
    <xf numFmtId="0" fontId="3" fillId="3" borderId="0" xfId="3" applyFont="1" applyFill="1"/>
    <xf numFmtId="0" fontId="3" fillId="0" borderId="0" xfId="3" applyFont="1" applyFill="1"/>
    <xf numFmtId="0" fontId="10" fillId="3" borderId="0" xfId="3" applyFont="1" applyFill="1"/>
    <xf numFmtId="0" fontId="6" fillId="3" borderId="0" xfId="0" applyFont="1" applyFill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10" fillId="3" borderId="0" xfId="3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170" fontId="3" fillId="3" borderId="0" xfId="0" quotePrefix="1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3" fillId="7" borderId="0" xfId="3" applyFont="1" applyFill="1"/>
    <xf numFmtId="0" fontId="10" fillId="3" borderId="0" xfId="3" applyFont="1" applyFill="1" applyAlignment="1">
      <alignment horizontal="right" vertical="top"/>
    </xf>
    <xf numFmtId="0" fontId="15" fillId="3" borderId="0" xfId="3" applyFont="1" applyFill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9" fillId="0" borderId="0" xfId="0" applyFont="1" applyFill="1" applyBorder="1" applyAlignment="1"/>
    <xf numFmtId="169" fontId="8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1" fontId="18" fillId="3" borderId="0" xfId="1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171" fontId="8" fillId="5" borderId="0" xfId="2" applyNumberFormat="1" applyFont="1" applyFill="1" applyBorder="1"/>
    <xf numFmtId="164" fontId="8" fillId="5" borderId="0" xfId="2" applyFont="1" applyFill="1" applyBorder="1"/>
    <xf numFmtId="171" fontId="19" fillId="5" borderId="0" xfId="2" applyNumberFormat="1" applyFont="1" applyFill="1" applyBorder="1" applyAlignment="1">
      <alignment wrapText="1"/>
    </xf>
    <xf numFmtId="171" fontId="18" fillId="3" borderId="0" xfId="1" applyNumberFormat="1" applyFont="1" applyFill="1" applyBorder="1" applyAlignment="1">
      <alignment horizontal="right" vertical="center"/>
    </xf>
    <xf numFmtId="0" fontId="21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10" fillId="5" borderId="0" xfId="3" applyFont="1" applyFill="1"/>
    <xf numFmtId="171" fontId="8" fillId="0" borderId="0" xfId="2" applyNumberFormat="1" applyFont="1" applyFill="1" applyBorder="1" applyAlignment="1">
      <alignment horizontal="right"/>
    </xf>
    <xf numFmtId="0" fontId="6" fillId="3" borderId="0" xfId="0" quotePrefix="1" applyFont="1" applyFill="1"/>
    <xf numFmtId="172" fontId="3" fillId="3" borderId="0" xfId="2" applyNumberFormat="1" applyFont="1" applyFill="1" applyBorder="1" applyAlignment="1">
      <alignment horizontal="right" vertical="top"/>
    </xf>
    <xf numFmtId="173" fontId="3" fillId="3" borderId="0" xfId="1" applyNumberFormat="1" applyFont="1" applyFill="1" applyBorder="1" applyAlignment="1">
      <alignment horizontal="left" vertical="top"/>
    </xf>
    <xf numFmtId="173" fontId="3" fillId="3" borderId="3" xfId="1" applyNumberFormat="1" applyFont="1" applyFill="1" applyBorder="1" applyAlignment="1">
      <alignment horizontal="left" vertical="top"/>
    </xf>
    <xf numFmtId="173" fontId="2" fillId="3" borderId="0" xfId="1" applyNumberFormat="1" applyFont="1" applyFill="1" applyBorder="1" applyAlignment="1">
      <alignment horizontal="left" vertical="top"/>
    </xf>
    <xf numFmtId="174" fontId="3" fillId="3" borderId="0" xfId="1" applyNumberFormat="1" applyFont="1" applyFill="1" applyBorder="1" applyAlignment="1">
      <alignment horizontal="left" vertical="top"/>
    </xf>
    <xf numFmtId="174" fontId="3" fillId="3" borderId="3" xfId="1" applyNumberFormat="1" applyFont="1" applyFill="1" applyBorder="1" applyAlignment="1">
      <alignment horizontal="left" vertical="top"/>
    </xf>
    <xf numFmtId="174" fontId="2" fillId="3" borderId="0" xfId="1" applyNumberFormat="1" applyFont="1" applyFill="1" applyBorder="1" applyAlignment="1">
      <alignment horizontal="left" vertical="top"/>
    </xf>
    <xf numFmtId="174" fontId="3" fillId="3" borderId="3" xfId="1" applyNumberFormat="1" applyFont="1" applyFill="1" applyBorder="1" applyAlignment="1">
      <alignment horizontal="right" vertical="top"/>
    </xf>
    <xf numFmtId="174" fontId="3" fillId="3" borderId="0" xfId="1" applyNumberFormat="1" applyFont="1" applyFill="1" applyBorder="1" applyAlignment="1">
      <alignment horizontal="right" vertical="top"/>
    </xf>
    <xf numFmtId="174" fontId="10" fillId="3" borderId="0" xfId="1" applyNumberFormat="1" applyFont="1" applyFill="1" applyAlignment="1">
      <alignment horizontal="left" vertical="top"/>
    </xf>
    <xf numFmtId="174" fontId="15" fillId="3" borderId="0" xfId="1" applyNumberFormat="1" applyFont="1" applyFill="1" applyAlignment="1">
      <alignment horizontal="right"/>
    </xf>
    <xf numFmtId="0" fontId="2" fillId="3" borderId="0" xfId="0" applyFont="1" applyFill="1" applyBorder="1" applyAlignment="1">
      <alignment horizontal="left" vertical="top" wrapText="1"/>
    </xf>
    <xf numFmtId="0" fontId="10" fillId="3" borderId="0" xfId="3" applyFont="1" applyFill="1" applyAlignment="1">
      <alignment horizontal="left" vertical="top" wrapText="1"/>
    </xf>
    <xf numFmtId="0" fontId="6" fillId="3" borderId="0" xfId="0" applyFont="1" applyFill="1" applyAlignment="1">
      <alignment vertical="top"/>
    </xf>
    <xf numFmtId="0" fontId="16" fillId="3" borderId="0" xfId="0" quotePrefix="1" applyFont="1" applyFill="1" applyBorder="1" applyAlignment="1">
      <alignment horizontal="left" vertical="top" wrapText="1"/>
    </xf>
    <xf numFmtId="0" fontId="16" fillId="3" borderId="0" xfId="0" quotePrefix="1" applyFont="1" applyFill="1" applyBorder="1" applyAlignment="1">
      <alignment horizontal="left" vertical="top"/>
    </xf>
    <xf numFmtId="0" fontId="16" fillId="3" borderId="0" xfId="0" quotePrefix="1" applyFont="1" applyFill="1" applyBorder="1" applyAlignment="1">
      <alignment horizontal="left" vertical="top" wrapText="1"/>
    </xf>
    <xf numFmtId="0" fontId="16" fillId="3" borderId="0" xfId="0" quotePrefix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center"/>
    </xf>
    <xf numFmtId="0" fontId="1" fillId="3" borderId="0" xfId="7" applyFont="1" applyFill="1"/>
  </cellXfs>
  <cellStyles count="8">
    <cellStyle name="D_Invoer" xfId="5"/>
    <cellStyle name="D_Uitvoer" xfId="6"/>
    <cellStyle name="Komma" xfId="1" builtinId="3"/>
    <cellStyle name="Komma 2" xfId="4"/>
    <cellStyle name="Standaard" xfId="0" builtinId="0"/>
    <cellStyle name="Standaard 2" xfId="3"/>
    <cellStyle name="Standaard 3" xfId="7"/>
    <cellStyle name="Valuta" xfId="2" builtinId="4"/>
  </cellStyles>
  <dxfs count="0"/>
  <tableStyles count="0" defaultTableStyle="TableStyleMedium9" defaultPivotStyle="PivotStyleLight16"/>
  <colors>
    <mruColors>
      <color rgb="FFE7EFF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idoc.n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idoc.nl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idoc.nl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idoc.nl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idoc.nl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fidoc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11</xdr:row>
      <xdr:rowOff>171450</xdr:rowOff>
    </xdr:from>
    <xdr:to>
      <xdr:col>0</xdr:col>
      <xdr:colOff>3867150</xdr:colOff>
      <xdr:row>16</xdr:row>
      <xdr:rowOff>38100</xdr:rowOff>
    </xdr:to>
    <xdr:pic>
      <xdr:nvPicPr>
        <xdr:cNvPr id="2" name="Afbeelding 1" descr="Fidoc – Treasury voor decentrale overhede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409825"/>
          <a:ext cx="3429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0</xdr:row>
      <xdr:rowOff>38100</xdr:rowOff>
    </xdr:from>
    <xdr:to>
      <xdr:col>13</xdr:col>
      <xdr:colOff>473499</xdr:colOff>
      <xdr:row>3</xdr:row>
      <xdr:rowOff>146756</xdr:rowOff>
    </xdr:to>
    <xdr:pic>
      <xdr:nvPicPr>
        <xdr:cNvPr id="3" name="Afbeelding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50" y="38100"/>
          <a:ext cx="3426249" cy="823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0</xdr:row>
      <xdr:rowOff>57150</xdr:rowOff>
    </xdr:from>
    <xdr:to>
      <xdr:col>13</xdr:col>
      <xdr:colOff>873549</xdr:colOff>
      <xdr:row>3</xdr:row>
      <xdr:rowOff>142875</xdr:rowOff>
    </xdr:to>
    <xdr:pic>
      <xdr:nvPicPr>
        <xdr:cNvPr id="4" name="Afbeelding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57150"/>
          <a:ext cx="3426249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0</xdr:row>
      <xdr:rowOff>57150</xdr:rowOff>
    </xdr:from>
    <xdr:to>
      <xdr:col>13</xdr:col>
      <xdr:colOff>873549</xdr:colOff>
      <xdr:row>3</xdr:row>
      <xdr:rowOff>142875</xdr:rowOff>
    </xdr:to>
    <xdr:pic>
      <xdr:nvPicPr>
        <xdr:cNvPr id="2" name="Afbeelding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57150"/>
          <a:ext cx="3426249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0</xdr:row>
      <xdr:rowOff>57150</xdr:rowOff>
    </xdr:from>
    <xdr:to>
      <xdr:col>13</xdr:col>
      <xdr:colOff>873549</xdr:colOff>
      <xdr:row>3</xdr:row>
      <xdr:rowOff>142875</xdr:rowOff>
    </xdr:to>
    <xdr:pic>
      <xdr:nvPicPr>
        <xdr:cNvPr id="2" name="Afbeelding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57150"/>
          <a:ext cx="3426249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0</xdr:row>
      <xdr:rowOff>57150</xdr:rowOff>
    </xdr:from>
    <xdr:to>
      <xdr:col>13</xdr:col>
      <xdr:colOff>873549</xdr:colOff>
      <xdr:row>3</xdr:row>
      <xdr:rowOff>142875</xdr:rowOff>
    </xdr:to>
    <xdr:pic>
      <xdr:nvPicPr>
        <xdr:cNvPr id="2" name="Afbeelding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57150"/>
          <a:ext cx="3426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146"/>
  <sheetViews>
    <sheetView tabSelected="1" workbookViewId="0"/>
  </sheetViews>
  <sheetFormatPr defaultRowHeight="15" x14ac:dyDescent="0.25"/>
  <cols>
    <col min="1" max="1" width="90.69921875" style="5" customWidth="1"/>
    <col min="2" max="16384" width="8.796875" style="5"/>
  </cols>
  <sheetData>
    <row r="1" spans="1:39" ht="26.25" x14ac:dyDescent="0.4">
      <c r="A1" s="3" t="s">
        <v>386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x14ac:dyDescent="0.25">
      <c r="A3" s="6" t="s">
        <v>380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25">
      <c r="A4" s="4" t="s">
        <v>387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x14ac:dyDescent="0.25">
      <c r="A5" s="4" t="s">
        <v>381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5">
      <c r="A7" s="6" t="s">
        <v>382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x14ac:dyDescent="0.25">
      <c r="A8" s="7" t="s">
        <v>383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25">
      <c r="A9" s="4" t="s">
        <v>384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25">
      <c r="A10" s="76" t="s">
        <v>426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25">
      <c r="A19" s="4" t="s">
        <v>385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25">
      <c r="A25" s="76" t="s">
        <v>427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51"/>
  <sheetViews>
    <sheetView workbookViewId="0">
      <selection activeCell="I5" sqref="I5"/>
    </sheetView>
  </sheetViews>
  <sheetFormatPr defaultRowHeight="12.75" x14ac:dyDescent="0.2"/>
  <cols>
    <col min="1" max="1" width="50.296875" style="1" customWidth="1"/>
    <col min="2" max="2" width="10.3984375" style="1" customWidth="1"/>
    <col min="3" max="3" width="10.3984375" style="2" customWidth="1"/>
    <col min="4" max="5" width="10.3984375" style="1" customWidth="1"/>
    <col min="6" max="6" width="2.296875" style="1" customWidth="1"/>
    <col min="7" max="7" width="3.3984375" style="1" customWidth="1"/>
    <col min="8" max="9" width="8.796875" style="1"/>
    <col min="10" max="10" width="11.8984375" style="1" bestFit="1" customWidth="1"/>
    <col min="11" max="16384" width="8.796875" style="1"/>
  </cols>
  <sheetData>
    <row r="1" spans="1:14" s="8" customFormat="1" ht="26.25" x14ac:dyDescent="0.4">
      <c r="A1" s="15" t="s">
        <v>393</v>
      </c>
      <c r="K1" s="16"/>
      <c r="L1" s="16"/>
      <c r="M1" s="16"/>
      <c r="N1" s="16"/>
    </row>
    <row r="2" spans="1:14" s="8" customFormat="1" ht="15" x14ac:dyDescent="0.25">
      <c r="A2" s="17" t="s">
        <v>392</v>
      </c>
      <c r="K2" s="16"/>
      <c r="L2" s="16"/>
      <c r="M2" s="16"/>
      <c r="N2" s="16"/>
    </row>
    <row r="3" spans="1:14" s="8" customFormat="1" ht="15" x14ac:dyDescent="0.25">
      <c r="A3" s="8" t="s">
        <v>394</v>
      </c>
      <c r="K3" s="16"/>
      <c r="L3" s="16"/>
      <c r="M3" s="16"/>
      <c r="N3" s="16"/>
    </row>
    <row r="4" spans="1:14" s="8" customFormat="1" ht="15" x14ac:dyDescent="0.25">
      <c r="K4" s="16"/>
      <c r="L4" s="16"/>
      <c r="M4" s="16"/>
      <c r="N4" s="16"/>
    </row>
    <row r="5" spans="1:14" ht="18.75" x14ac:dyDescent="0.3">
      <c r="A5" s="12"/>
      <c r="B5" s="2"/>
      <c r="C5" s="1"/>
    </row>
    <row r="6" spans="1:14" ht="15" x14ac:dyDescent="0.25">
      <c r="A6" s="13" t="s">
        <v>391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5" x14ac:dyDescent="0.25">
      <c r="A7" s="8" t="s">
        <v>388</v>
      </c>
      <c r="B7" s="9">
        <v>100000000</v>
      </c>
      <c r="C7" s="10" t="s">
        <v>389</v>
      </c>
    </row>
    <row r="8" spans="1:14" ht="15" x14ac:dyDescent="0.25">
      <c r="A8" s="8" t="s">
        <v>390</v>
      </c>
      <c r="B8" s="11">
        <v>2023</v>
      </c>
      <c r="C8" s="10" t="s">
        <v>399</v>
      </c>
    </row>
    <row r="9" spans="1:14" ht="15" x14ac:dyDescent="0.25">
      <c r="A9" s="8"/>
      <c r="B9" s="10"/>
      <c r="C9" s="10"/>
    </row>
    <row r="10" spans="1:14" ht="15" x14ac:dyDescent="0.25">
      <c r="A10" s="53" t="s">
        <v>400</v>
      </c>
      <c r="B10" s="10"/>
      <c r="C10" s="10"/>
    </row>
    <row r="11" spans="1:14" x14ac:dyDescent="0.2">
      <c r="B11" s="2"/>
      <c r="C11" s="1"/>
    </row>
    <row r="12" spans="1:14" ht="15" x14ac:dyDescent="0.25">
      <c r="A12" s="13" t="s">
        <v>404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" x14ac:dyDescent="0.25">
      <c r="B13" s="18"/>
      <c r="C13" s="18"/>
      <c r="D13" s="18"/>
      <c r="E13" s="28" t="s">
        <v>421</v>
      </c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6.5" customHeight="1" x14ac:dyDescent="0.25">
      <c r="A14" s="18" t="str">
        <f>"Berekening uitputting t.o.v. drempelbedrag schatkistbankieren "&amp;B8</f>
        <v>Berekening uitputting t.o.v. drempelbedrag schatkistbankieren 2023</v>
      </c>
      <c r="B14" s="29" t="s">
        <v>395</v>
      </c>
      <c r="C14" s="29" t="s">
        <v>396</v>
      </c>
      <c r="D14" s="29" t="s">
        <v>397</v>
      </c>
      <c r="E14" s="29" t="s">
        <v>398</v>
      </c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6.5" customHeight="1" x14ac:dyDescent="0.2">
      <c r="A15" s="67" t="s">
        <v>423</v>
      </c>
      <c r="B15" s="60">
        <f>IF($B$7&gt;500000000,10000000+($B$7-500000000)*0.2%,MAX($B$7*2%,1000000))</f>
        <v>2000000</v>
      </c>
      <c r="C15" s="60">
        <f>B15</f>
        <v>2000000</v>
      </c>
      <c r="D15" s="60">
        <f>C15</f>
        <v>2000000</v>
      </c>
      <c r="E15" s="60">
        <f>D15</f>
        <v>2000000</v>
      </c>
      <c r="F15" s="19"/>
      <c r="G15" s="19"/>
      <c r="I15" s="19"/>
      <c r="J15" s="19"/>
      <c r="K15" s="19"/>
      <c r="L15" s="19"/>
      <c r="M15" s="19"/>
      <c r="N15" s="19"/>
    </row>
    <row r="16" spans="1:14" ht="16.5" customHeight="1" x14ac:dyDescent="0.2">
      <c r="A16" s="67" t="s">
        <v>378</v>
      </c>
      <c r="B16" s="61">
        <f>B25</f>
        <v>1189879.3388888887</v>
      </c>
      <c r="C16" s="61">
        <f>C25</f>
        <v>83586.132967032958</v>
      </c>
      <c r="D16" s="61">
        <f>D25</f>
        <v>338579.21847826091</v>
      </c>
      <c r="E16" s="61">
        <f>E25</f>
        <v>82677.588043478259</v>
      </c>
      <c r="F16" s="55" t="s">
        <v>418</v>
      </c>
      <c r="G16" s="55"/>
      <c r="H16" s="19"/>
      <c r="I16" s="19"/>
      <c r="J16" s="19"/>
      <c r="K16" s="19"/>
      <c r="L16" s="19"/>
      <c r="M16" s="19"/>
      <c r="N16" s="19"/>
    </row>
    <row r="17" spans="1:14" ht="16.5" customHeight="1" x14ac:dyDescent="0.2">
      <c r="A17" s="67" t="s">
        <v>422</v>
      </c>
      <c r="B17" s="62">
        <f>B15-B16</f>
        <v>810120.66111111129</v>
      </c>
      <c r="C17" s="62">
        <f t="shared" ref="C17:E17" si="0">C15-C16</f>
        <v>1916413.867032967</v>
      </c>
      <c r="D17" s="62">
        <f t="shared" si="0"/>
        <v>1661420.781521739</v>
      </c>
      <c r="E17" s="62">
        <f t="shared" si="0"/>
        <v>1917322.4119565217</v>
      </c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6.5" customHeight="1" x14ac:dyDescent="0.2">
      <c r="A18" s="20" t="s">
        <v>377</v>
      </c>
      <c r="B18" s="56" t="str">
        <f>IF(B17&lt;0,"ja","nee")</f>
        <v>nee</v>
      </c>
      <c r="C18" s="56" t="str">
        <f>IF(C17&lt;0,"ja","nee")</f>
        <v>nee</v>
      </c>
      <c r="D18" s="56" t="str">
        <f>IF(D17&lt;0,"ja","nee")</f>
        <v>nee</v>
      </c>
      <c r="E18" s="56" t="str">
        <f>IF(E17&lt;0,"ja","nee")</f>
        <v>nee</v>
      </c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4.75" customHeight="1" x14ac:dyDescent="0.2">
      <c r="A19" s="72" t="s">
        <v>424</v>
      </c>
      <c r="B19" s="73"/>
      <c r="C19" s="73"/>
      <c r="D19" s="73"/>
      <c r="E19" s="73"/>
      <c r="F19" s="19"/>
      <c r="G19" s="19"/>
      <c r="H19" s="69" t="s">
        <v>425</v>
      </c>
      <c r="I19" s="19"/>
      <c r="J19" s="19"/>
      <c r="K19" s="19"/>
      <c r="L19" s="19"/>
      <c r="M19" s="19"/>
      <c r="N19" s="19"/>
    </row>
    <row r="20" spans="1:14" ht="16.5" customHeight="1" x14ac:dyDescent="0.2">
      <c r="A20" s="24"/>
      <c r="B20" s="20"/>
      <c r="C20" s="25"/>
      <c r="D20" s="26"/>
      <c r="E20" s="23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6.5" customHeight="1" x14ac:dyDescent="0.2">
      <c r="B21" s="22"/>
      <c r="C21" s="22"/>
      <c r="D21" s="22"/>
      <c r="E21" s="22"/>
      <c r="F21" s="19"/>
      <c r="G21" s="19"/>
      <c r="I21" s="19"/>
      <c r="J21" s="19"/>
      <c r="K21" s="19"/>
      <c r="L21" s="19"/>
      <c r="M21" s="19"/>
      <c r="N21" s="19"/>
    </row>
    <row r="22" spans="1:14" ht="16.5" customHeight="1" x14ac:dyDescent="0.2">
      <c r="A22" s="68" t="str">
        <f>"Berekening kwartaalcijfer op dagbasis buiten 's Rijks schatkist aangehouden middelen "&amp;B8</f>
        <v>Berekening kwartaalcijfer op dagbasis buiten 's Rijks schatkist aangehouden middelen 2023</v>
      </c>
      <c r="B22" s="29" t="s">
        <v>395</v>
      </c>
      <c r="C22" s="29" t="s">
        <v>396</v>
      </c>
      <c r="D22" s="29" t="s">
        <v>397</v>
      </c>
      <c r="E22" s="29" t="s">
        <v>398</v>
      </c>
      <c r="F22" s="19"/>
      <c r="G22" s="19"/>
      <c r="H22" s="19" t="s">
        <v>401</v>
      </c>
      <c r="I22" s="19"/>
      <c r="J22" s="19"/>
      <c r="K22" s="19"/>
      <c r="L22" s="19"/>
      <c r="M22" s="19"/>
      <c r="N22" s="19"/>
    </row>
    <row r="23" spans="1:14" ht="16.5" customHeight="1" x14ac:dyDescent="0.2">
      <c r="A23" s="20" t="s">
        <v>403</v>
      </c>
      <c r="B23" s="60">
        <f>Kwartaal1!D6</f>
        <v>107089140.49999999</v>
      </c>
      <c r="C23" s="60">
        <f>(Kwartaal2!D6)</f>
        <v>7606338.0999999996</v>
      </c>
      <c r="D23" s="60">
        <f>('Kwartaal 3'!D6)</f>
        <v>31149288.100000001</v>
      </c>
      <c r="E23" s="60">
        <f>('Kwartaal 4'!D6)</f>
        <v>7606338.0999999996</v>
      </c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6.5" customHeight="1" x14ac:dyDescent="0.2">
      <c r="A24" s="21" t="s">
        <v>0</v>
      </c>
      <c r="B24" s="63">
        <f>Kwartaal1!D5</f>
        <v>90</v>
      </c>
      <c r="C24" s="63">
        <f>Kwartaal2!D5</f>
        <v>91</v>
      </c>
      <c r="D24" s="63">
        <f>'Kwartaal 3'!D5</f>
        <v>92</v>
      </c>
      <c r="E24" s="63">
        <f>'Kwartaal 4'!D5</f>
        <v>92</v>
      </c>
      <c r="F24" s="55" t="s">
        <v>419</v>
      </c>
      <c r="G24" s="55"/>
      <c r="H24" s="19"/>
      <c r="I24" s="19"/>
      <c r="J24" s="19"/>
      <c r="K24" s="19"/>
      <c r="L24" s="19"/>
      <c r="M24" s="19"/>
      <c r="N24" s="19"/>
    </row>
    <row r="25" spans="1:14" ht="16.5" customHeight="1" x14ac:dyDescent="0.2">
      <c r="A25" s="67" t="s">
        <v>378</v>
      </c>
      <c r="B25" s="60">
        <f>B23/B24</f>
        <v>1189879.3388888887</v>
      </c>
      <c r="C25" s="60">
        <f t="shared" ref="C25:E25" si="1">C23/C24</f>
        <v>83586.132967032958</v>
      </c>
      <c r="D25" s="60">
        <f t="shared" si="1"/>
        <v>338579.21847826091</v>
      </c>
      <c r="E25" s="60">
        <f t="shared" si="1"/>
        <v>82677.588043478259</v>
      </c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5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" x14ac:dyDescent="0.25">
      <c r="A27" s="18"/>
      <c r="B27" s="18"/>
      <c r="C27" s="18"/>
      <c r="D27" s="18"/>
      <c r="E27" s="28" t="s">
        <v>402</v>
      </c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6.5" customHeight="1" x14ac:dyDescent="0.25">
      <c r="A28" s="18" t="str">
        <f>A14</f>
        <v>Berekening uitputting t.o.v. drempelbedrag schatkistbankieren 2023</v>
      </c>
      <c r="B28" s="29" t="s">
        <v>395</v>
      </c>
      <c r="C28" s="29" t="s">
        <v>396</v>
      </c>
      <c r="D28" s="29" t="s">
        <v>397</v>
      </c>
      <c r="E28" s="29" t="s">
        <v>398</v>
      </c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16.5" customHeight="1" x14ac:dyDescent="0.2">
      <c r="A29" s="67" t="s">
        <v>423</v>
      </c>
      <c r="B29" s="60">
        <f>B15/1000</f>
        <v>2000</v>
      </c>
      <c r="C29" s="60">
        <f t="shared" ref="C29:E29" si="2">C15/1000</f>
        <v>2000</v>
      </c>
      <c r="D29" s="60">
        <f t="shared" si="2"/>
        <v>2000</v>
      </c>
      <c r="E29" s="60">
        <f t="shared" si="2"/>
        <v>2000</v>
      </c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6.5" customHeight="1" x14ac:dyDescent="0.2">
      <c r="A30" s="67" t="s">
        <v>378</v>
      </c>
      <c r="B30" s="61">
        <f t="shared" ref="B30:E30" si="3">B16/1000</f>
        <v>1189.8793388888887</v>
      </c>
      <c r="C30" s="61">
        <f t="shared" si="3"/>
        <v>83.586132967032952</v>
      </c>
      <c r="D30" s="61">
        <f t="shared" si="3"/>
        <v>338.57921847826088</v>
      </c>
      <c r="E30" s="61">
        <f t="shared" si="3"/>
        <v>82.677588043478266</v>
      </c>
      <c r="F30" s="55" t="s">
        <v>418</v>
      </c>
      <c r="G30" s="55"/>
      <c r="H30" s="19"/>
      <c r="I30" s="19"/>
      <c r="J30" s="19"/>
      <c r="K30" s="19"/>
      <c r="L30" s="19"/>
      <c r="M30" s="19"/>
      <c r="N30" s="19"/>
    </row>
    <row r="31" spans="1:14" ht="16.5" customHeight="1" x14ac:dyDescent="0.2">
      <c r="A31" s="67" t="s">
        <v>422</v>
      </c>
      <c r="B31" s="62">
        <f>B29-B30</f>
        <v>810.1206611111113</v>
      </c>
      <c r="C31" s="62">
        <f t="shared" ref="C31" si="4">C29-C30</f>
        <v>1916.4138670329671</v>
      </c>
      <c r="D31" s="62">
        <f t="shared" ref="D31" si="5">D29-D30</f>
        <v>1661.4207815217392</v>
      </c>
      <c r="E31" s="62">
        <f t="shared" ref="E31" si="6">E29-E30</f>
        <v>1917.3224119565218</v>
      </c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6.5" customHeight="1" x14ac:dyDescent="0.2">
      <c r="A32" s="20" t="s">
        <v>377</v>
      </c>
      <c r="B32" s="64" t="str">
        <f>IF(B31&lt;0,"ja","nee")</f>
        <v>nee</v>
      </c>
      <c r="C32" s="64" t="str">
        <f>IF(C31&lt;0,"ja","nee")</f>
        <v>nee</v>
      </c>
      <c r="D32" s="64" t="str">
        <f>IF(D31&lt;0,"ja","nee")</f>
        <v>nee</v>
      </c>
      <c r="E32" s="64" t="str">
        <f>IF(E31&lt;0,"ja","nee")</f>
        <v>nee</v>
      </c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4.75" customHeight="1" x14ac:dyDescent="0.2">
      <c r="A33" s="72" t="s">
        <v>424</v>
      </c>
      <c r="B33" s="73"/>
      <c r="C33" s="73"/>
      <c r="D33" s="73"/>
      <c r="E33" s="73"/>
      <c r="F33" s="19"/>
      <c r="G33" s="19"/>
      <c r="H33" s="69" t="s">
        <v>425</v>
      </c>
      <c r="I33" s="19"/>
      <c r="J33" s="19"/>
      <c r="K33" s="19"/>
      <c r="L33" s="19"/>
      <c r="M33" s="19"/>
      <c r="N33" s="19"/>
    </row>
    <row r="34" spans="1:14" ht="16.5" customHeight="1" x14ac:dyDescent="0.2">
      <c r="B34" s="65"/>
      <c r="C34" s="65"/>
      <c r="D34" s="65"/>
      <c r="E34" s="65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6.5" customHeight="1" x14ac:dyDescent="0.2">
      <c r="A35" s="68" t="str">
        <f>A22</f>
        <v>Berekening kwartaalcijfer op dagbasis buiten 's Rijks schatkist aangehouden middelen 2023</v>
      </c>
      <c r="B35" s="66" t="s">
        <v>395</v>
      </c>
      <c r="C35" s="66" t="s">
        <v>396</v>
      </c>
      <c r="D35" s="66" t="s">
        <v>397</v>
      </c>
      <c r="E35" s="66" t="s">
        <v>398</v>
      </c>
      <c r="F35" s="19"/>
      <c r="G35" s="19"/>
      <c r="H35" s="19" t="s">
        <v>401</v>
      </c>
      <c r="I35" s="19"/>
      <c r="J35" s="19"/>
      <c r="K35" s="19"/>
      <c r="L35" s="19"/>
      <c r="M35" s="19"/>
      <c r="N35" s="19"/>
    </row>
    <row r="36" spans="1:14" ht="16.5" customHeight="1" x14ac:dyDescent="0.2">
      <c r="A36" s="20" t="s">
        <v>403</v>
      </c>
      <c r="B36" s="60">
        <f>B23/1000</f>
        <v>107089.14049999998</v>
      </c>
      <c r="C36" s="60">
        <f t="shared" ref="C36:E36" si="7">C23/1000</f>
        <v>7606.3380999999999</v>
      </c>
      <c r="D36" s="60">
        <f t="shared" si="7"/>
        <v>31149.288100000002</v>
      </c>
      <c r="E36" s="60">
        <f t="shared" si="7"/>
        <v>7606.3380999999999</v>
      </c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6.5" customHeight="1" x14ac:dyDescent="0.2">
      <c r="A37" s="21" t="s">
        <v>0</v>
      </c>
      <c r="B37" s="63">
        <f>B24</f>
        <v>90</v>
      </c>
      <c r="C37" s="63">
        <f t="shared" ref="C37:E37" si="8">C24</f>
        <v>91</v>
      </c>
      <c r="D37" s="63">
        <f t="shared" si="8"/>
        <v>92</v>
      </c>
      <c r="E37" s="63">
        <f t="shared" si="8"/>
        <v>92</v>
      </c>
      <c r="F37" s="55" t="s">
        <v>419</v>
      </c>
      <c r="G37" s="55"/>
      <c r="H37" s="19"/>
      <c r="I37" s="19"/>
      <c r="J37" s="19"/>
      <c r="K37" s="19"/>
      <c r="L37" s="19"/>
      <c r="M37" s="19"/>
      <c r="N37" s="19"/>
    </row>
    <row r="38" spans="1:14" ht="16.5" customHeight="1" x14ac:dyDescent="0.2">
      <c r="A38" s="67" t="s">
        <v>378</v>
      </c>
      <c r="B38" s="60">
        <f>B36/B37</f>
        <v>1189.8793388888887</v>
      </c>
      <c r="C38" s="60">
        <f t="shared" ref="C38:E38" si="9">C36/C37</f>
        <v>83.586132967032967</v>
      </c>
      <c r="D38" s="60">
        <f t="shared" si="9"/>
        <v>338.57921847826088</v>
      </c>
      <c r="E38" s="60">
        <f t="shared" si="9"/>
        <v>82.677588043478266</v>
      </c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15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5" x14ac:dyDescent="0.25">
      <c r="A40" s="18"/>
      <c r="B40" s="18"/>
      <c r="C40" s="18"/>
      <c r="D40" s="18"/>
      <c r="E40" s="28" t="s">
        <v>420</v>
      </c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16.5" customHeight="1" x14ac:dyDescent="0.25">
      <c r="A41" s="18" t="str">
        <f>A28</f>
        <v>Berekening uitputting t.o.v. drempelbedrag schatkistbankieren 2023</v>
      </c>
      <c r="B41" s="29" t="s">
        <v>395</v>
      </c>
      <c r="C41" s="29" t="s">
        <v>396</v>
      </c>
      <c r="D41" s="29" t="s">
        <v>397</v>
      </c>
      <c r="E41" s="29" t="s">
        <v>398</v>
      </c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6.5" customHeight="1" x14ac:dyDescent="0.2">
      <c r="A42" s="67" t="s">
        <v>423</v>
      </c>
      <c r="B42" s="57">
        <f t="shared" ref="B42:E43" si="10">B29/1000</f>
        <v>2</v>
      </c>
      <c r="C42" s="57">
        <f t="shared" si="10"/>
        <v>2</v>
      </c>
      <c r="D42" s="57">
        <f t="shared" si="10"/>
        <v>2</v>
      </c>
      <c r="E42" s="57">
        <f t="shared" si="10"/>
        <v>2</v>
      </c>
      <c r="F42" s="19"/>
      <c r="G42" s="19"/>
      <c r="H42" s="69" t="s">
        <v>425</v>
      </c>
      <c r="I42" s="19"/>
      <c r="J42" s="19"/>
      <c r="K42" s="19"/>
      <c r="L42" s="19"/>
      <c r="M42" s="19"/>
      <c r="N42" s="19"/>
    </row>
    <row r="43" spans="1:14" ht="16.5" customHeight="1" x14ac:dyDescent="0.2">
      <c r="A43" s="20" t="s">
        <v>378</v>
      </c>
      <c r="B43" s="58">
        <f t="shared" si="10"/>
        <v>1.1898793388888886</v>
      </c>
      <c r="C43" s="58">
        <f t="shared" si="10"/>
        <v>8.3586132967032947E-2</v>
      </c>
      <c r="D43" s="58">
        <f t="shared" si="10"/>
        <v>0.33857921847826089</v>
      </c>
      <c r="E43" s="58">
        <f t="shared" si="10"/>
        <v>8.2677588043478273E-2</v>
      </c>
      <c r="F43" s="55" t="s">
        <v>418</v>
      </c>
      <c r="G43" s="55"/>
      <c r="H43" s="19"/>
      <c r="I43" s="19"/>
      <c r="J43" s="19"/>
      <c r="K43" s="19"/>
      <c r="L43" s="19"/>
      <c r="M43" s="19"/>
      <c r="N43" s="19"/>
    </row>
    <row r="44" spans="1:14" ht="16.5" customHeight="1" x14ac:dyDescent="0.2">
      <c r="A44" s="67" t="s">
        <v>422</v>
      </c>
      <c r="B44" s="59">
        <f>B42-B43</f>
        <v>0.81012066111111136</v>
      </c>
      <c r="C44" s="59">
        <f t="shared" ref="C44" si="11">C42-C43</f>
        <v>1.9164138670329671</v>
      </c>
      <c r="D44" s="59">
        <f t="shared" ref="D44" si="12">D42-D43</f>
        <v>1.661420781521739</v>
      </c>
      <c r="E44" s="59">
        <f t="shared" ref="E44" si="13">E42-E43</f>
        <v>1.9173224119565218</v>
      </c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6.5" customHeight="1" x14ac:dyDescent="0.2">
      <c r="A45" s="20" t="s">
        <v>377</v>
      </c>
      <c r="B45" s="64" t="str">
        <f>IF(B44&lt;0,"ja","nee")</f>
        <v>nee</v>
      </c>
      <c r="C45" s="64" t="str">
        <f>IF(C44&lt;0,"ja","nee")</f>
        <v>nee</v>
      </c>
      <c r="D45" s="64" t="str">
        <f>IF(D44&lt;0,"ja","nee")</f>
        <v>nee</v>
      </c>
      <c r="E45" s="64" t="str">
        <f>IF(E44&lt;0,"ja","nee")</f>
        <v>nee</v>
      </c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24.75" customHeight="1" x14ac:dyDescent="0.2">
      <c r="A46" s="72" t="s">
        <v>424</v>
      </c>
      <c r="B46" s="73"/>
      <c r="C46" s="73"/>
      <c r="D46" s="73"/>
      <c r="E46" s="73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16.5" customHeight="1" x14ac:dyDescent="0.2">
      <c r="A47" s="70"/>
      <c r="B47" s="71"/>
      <c r="C47" s="71"/>
      <c r="D47" s="71"/>
      <c r="E47" s="71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16.5" customHeight="1" x14ac:dyDescent="0.2">
      <c r="A48" s="68" t="str">
        <f>A35</f>
        <v>Berekening kwartaalcijfer op dagbasis buiten 's Rijks schatkist aangehouden middelen 2023</v>
      </c>
      <c r="B48" s="66" t="s">
        <v>395</v>
      </c>
      <c r="C48" s="66" t="s">
        <v>396</v>
      </c>
      <c r="D48" s="66" t="s">
        <v>397</v>
      </c>
      <c r="E48" s="66" t="s">
        <v>398</v>
      </c>
      <c r="F48" s="19"/>
      <c r="G48" s="19"/>
      <c r="H48" s="19" t="s">
        <v>401</v>
      </c>
      <c r="I48" s="19"/>
      <c r="J48" s="19"/>
      <c r="K48" s="19"/>
      <c r="L48" s="19"/>
      <c r="M48" s="19"/>
      <c r="N48" s="19"/>
    </row>
    <row r="49" spans="1:14" ht="16.5" customHeight="1" x14ac:dyDescent="0.2">
      <c r="A49" s="20" t="s">
        <v>403</v>
      </c>
      <c r="B49" s="57">
        <f>B36/1000</f>
        <v>107.08914049999998</v>
      </c>
      <c r="C49" s="57">
        <f t="shared" ref="C49:E49" si="14">C36/1000</f>
        <v>7.6063381000000003</v>
      </c>
      <c r="D49" s="57">
        <f t="shared" si="14"/>
        <v>31.149288100000003</v>
      </c>
      <c r="E49" s="57">
        <f t="shared" si="14"/>
        <v>7.6063381000000003</v>
      </c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16.5" customHeight="1" x14ac:dyDescent="0.2">
      <c r="A50" s="21" t="s">
        <v>0</v>
      </c>
      <c r="B50" s="63">
        <f>B24</f>
        <v>90</v>
      </c>
      <c r="C50" s="63">
        <f t="shared" ref="C50:E50" si="15">C24</f>
        <v>91</v>
      </c>
      <c r="D50" s="63">
        <f t="shared" si="15"/>
        <v>92</v>
      </c>
      <c r="E50" s="63">
        <f t="shared" si="15"/>
        <v>92</v>
      </c>
      <c r="F50" s="55" t="s">
        <v>419</v>
      </c>
      <c r="G50" s="55"/>
      <c r="H50" s="19"/>
      <c r="I50" s="19"/>
      <c r="J50" s="19"/>
      <c r="K50" s="19"/>
      <c r="L50" s="19"/>
      <c r="M50" s="19"/>
      <c r="N50" s="19"/>
    </row>
    <row r="51" spans="1:14" ht="16.5" customHeight="1" x14ac:dyDescent="0.2">
      <c r="A51" s="67" t="s">
        <v>378</v>
      </c>
      <c r="B51" s="57">
        <f>B49/B50</f>
        <v>1.1898793388888886</v>
      </c>
      <c r="C51" s="57">
        <f t="shared" ref="C51:E51" si="16">C49/C50</f>
        <v>8.3586132967032975E-2</v>
      </c>
      <c r="D51" s="57">
        <f t="shared" si="16"/>
        <v>0.33857921847826089</v>
      </c>
      <c r="E51" s="57">
        <f t="shared" si="16"/>
        <v>8.2677588043478259E-2</v>
      </c>
      <c r="F51" s="19"/>
      <c r="G51" s="19"/>
      <c r="H51" s="19"/>
      <c r="I51" s="19"/>
      <c r="J51" s="19"/>
      <c r="K51" s="19"/>
      <c r="L51" s="19"/>
      <c r="M51" s="19"/>
      <c r="N51" s="19"/>
    </row>
  </sheetData>
  <mergeCells count="3">
    <mergeCell ref="A19:E19"/>
    <mergeCell ref="A33:E33"/>
    <mergeCell ref="A46:E4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102"/>
  <sheetViews>
    <sheetView workbookViewId="0"/>
  </sheetViews>
  <sheetFormatPr defaultRowHeight="12.75" x14ac:dyDescent="0.2"/>
  <cols>
    <col min="1" max="2" width="5.19921875" style="30" customWidth="1"/>
    <col min="3" max="4" width="10.09765625" style="31" customWidth="1"/>
    <col min="5" max="13" width="10.09765625" style="30" customWidth="1"/>
    <col min="14" max="14" width="9.8984375" style="30" customWidth="1"/>
    <col min="15" max="16384" width="8.796875" style="30"/>
  </cols>
  <sheetData>
    <row r="1" spans="1:14" ht="23.25" x14ac:dyDescent="0.35">
      <c r="A1" s="49" t="str">
        <f>"Berekening uitzettingen buiten schatkist "&amp;A9</f>
        <v>Berekening uitzettingen buiten schatkist Kwartaal 1</v>
      </c>
      <c r="B1" s="50"/>
      <c r="C1" s="51"/>
      <c r="D1" s="51"/>
      <c r="E1" s="50"/>
      <c r="F1" s="50"/>
      <c r="G1" s="50"/>
      <c r="H1" s="50"/>
      <c r="I1" s="50"/>
      <c r="J1" s="50"/>
      <c r="K1" s="16"/>
      <c r="L1" s="16"/>
      <c r="M1" s="16"/>
      <c r="N1" s="16"/>
    </row>
    <row r="2" spans="1:14" ht="15" x14ac:dyDescent="0.25">
      <c r="A2" s="50" t="s">
        <v>414</v>
      </c>
      <c r="B2" s="50"/>
      <c r="C2" s="51"/>
      <c r="D2" s="51"/>
      <c r="E2" s="50"/>
      <c r="F2" s="50"/>
      <c r="G2" s="50"/>
      <c r="H2" s="50"/>
      <c r="I2" s="50"/>
      <c r="J2" s="50"/>
      <c r="K2" s="16"/>
      <c r="L2" s="16"/>
      <c r="M2" s="16"/>
      <c r="N2" s="16"/>
    </row>
    <row r="3" spans="1:14" ht="15" x14ac:dyDescent="0.25">
      <c r="A3" s="50"/>
      <c r="B3" s="50"/>
      <c r="C3" s="51"/>
      <c r="D3" s="51"/>
      <c r="E3" s="50"/>
      <c r="F3" s="50"/>
      <c r="G3" s="50"/>
      <c r="H3" s="50"/>
      <c r="I3" s="50"/>
      <c r="J3" s="50"/>
      <c r="K3" s="16"/>
      <c r="L3" s="16"/>
      <c r="M3" s="16"/>
      <c r="N3" s="16"/>
    </row>
    <row r="4" spans="1:14" x14ac:dyDescent="0.2">
      <c r="A4" s="75" t="str">
        <f>"Samenvattende tabel "&amp;A9</f>
        <v>Samenvattende tabel Kwartaal 1</v>
      </c>
      <c r="B4" s="75"/>
      <c r="C4" s="75"/>
      <c r="D4" s="75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42" t="s">
        <v>9</v>
      </c>
      <c r="B5" s="42"/>
      <c r="C5" s="42"/>
      <c r="D5" s="43">
        <f>IF(IF(DAY(DATE('format jaarrekening'!B8,2,28)+1)=29,"Ja","Nee")="ja",91,90)</f>
        <v>90</v>
      </c>
      <c r="E5" s="52"/>
      <c r="F5" s="52"/>
      <c r="G5" s="52"/>
      <c r="H5" s="50"/>
      <c r="I5" s="50"/>
      <c r="J5" s="50"/>
      <c r="K5" s="50"/>
      <c r="L5" s="50"/>
      <c r="M5" s="50"/>
      <c r="N5" s="50"/>
    </row>
    <row r="6" spans="1:14" ht="15" x14ac:dyDescent="0.2">
      <c r="A6" s="42" t="s">
        <v>412</v>
      </c>
      <c r="B6" s="42"/>
      <c r="C6" s="42"/>
      <c r="D6" s="48">
        <f>SUM(N11:N101)</f>
        <v>107089140.49999999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">
      <c r="A7" s="42" t="s">
        <v>411</v>
      </c>
      <c r="B7" s="42"/>
      <c r="C7" s="42"/>
      <c r="D7" s="48">
        <f>IFERROR(D6/D5,0)</f>
        <v>1189879.3388888887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">
      <c r="A8" s="50"/>
      <c r="B8" s="50"/>
      <c r="C8" s="51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2.75" customHeight="1" x14ac:dyDescent="0.25">
      <c r="A9" s="32" t="s">
        <v>1</v>
      </c>
      <c r="B9" s="41"/>
      <c r="C9" s="40" t="s">
        <v>3</v>
      </c>
      <c r="D9" s="40" t="s">
        <v>4</v>
      </c>
      <c r="E9" s="40" t="s">
        <v>5</v>
      </c>
      <c r="F9" s="40" t="s">
        <v>6</v>
      </c>
      <c r="G9" s="40" t="s">
        <v>7</v>
      </c>
      <c r="H9" s="40" t="s">
        <v>8</v>
      </c>
      <c r="I9" s="40" t="s">
        <v>376</v>
      </c>
      <c r="J9" s="40" t="s">
        <v>405</v>
      </c>
      <c r="K9" s="40" t="s">
        <v>406</v>
      </c>
      <c r="L9" s="40" t="s">
        <v>407</v>
      </c>
      <c r="M9" s="40" t="s">
        <v>408</v>
      </c>
      <c r="N9" s="74" t="s">
        <v>413</v>
      </c>
    </row>
    <row r="10" spans="1:14" x14ac:dyDescent="0.2">
      <c r="A10" s="33" t="s">
        <v>409</v>
      </c>
      <c r="B10" s="33" t="s">
        <v>410</v>
      </c>
      <c r="C10" s="44" t="s">
        <v>2</v>
      </c>
      <c r="D10" s="44" t="s">
        <v>2</v>
      </c>
      <c r="E10" s="44" t="s">
        <v>2</v>
      </c>
      <c r="F10" s="44" t="s">
        <v>2</v>
      </c>
      <c r="G10" s="44" t="s">
        <v>2</v>
      </c>
      <c r="H10" s="44" t="s">
        <v>2</v>
      </c>
      <c r="I10" s="44" t="s">
        <v>2</v>
      </c>
      <c r="J10" s="44" t="s">
        <v>2</v>
      </c>
      <c r="K10" s="44" t="s">
        <v>2</v>
      </c>
      <c r="L10" s="44" t="s">
        <v>2</v>
      </c>
      <c r="M10" s="44" t="s">
        <v>2</v>
      </c>
      <c r="N10" s="74"/>
    </row>
    <row r="11" spans="1:14" x14ac:dyDescent="0.2">
      <c r="A11" s="34">
        <f>DATE('format jaarrekening'!$B$8,MONTH(DATEVALUE(B11)),DAY(DATEVALUE(B11)))</f>
        <v>44927</v>
      </c>
      <c r="B11" s="35" t="s">
        <v>11</v>
      </c>
      <c r="C11" s="45">
        <v>50000</v>
      </c>
      <c r="D11" s="45">
        <v>160000</v>
      </c>
      <c r="E11" s="45">
        <v>120000</v>
      </c>
      <c r="F11" s="45">
        <v>-70000</v>
      </c>
      <c r="G11" s="45">
        <v>0</v>
      </c>
      <c r="H11" s="45">
        <v>154000</v>
      </c>
      <c r="I11" s="45">
        <v>200000</v>
      </c>
      <c r="J11" s="46"/>
      <c r="K11" s="46"/>
      <c r="L11" s="46"/>
      <c r="M11" s="46"/>
      <c r="N11" s="38">
        <f>MAX(SUM(C11:M11),0)</f>
        <v>614000</v>
      </c>
    </row>
    <row r="12" spans="1:14" x14ac:dyDescent="0.2">
      <c r="A12" s="34">
        <f>DATE('format jaarrekening'!$B$8,MONTH(DATEVALUE(B12)),DAY(DATEVALUE(B12)))</f>
        <v>44928</v>
      </c>
      <c r="B12" s="36" t="s">
        <v>12</v>
      </c>
      <c r="C12" s="45">
        <v>51000</v>
      </c>
      <c r="D12" s="45">
        <v>163200</v>
      </c>
      <c r="E12" s="45">
        <v>122400</v>
      </c>
      <c r="F12" s="45">
        <v>-71400</v>
      </c>
      <c r="G12" s="45">
        <v>0</v>
      </c>
      <c r="H12" s="45">
        <v>157080</v>
      </c>
      <c r="I12" s="45">
        <v>204000</v>
      </c>
      <c r="J12" s="46"/>
      <c r="K12" s="46"/>
      <c r="L12" s="46"/>
      <c r="M12" s="46"/>
      <c r="N12" s="38">
        <f t="shared" ref="N12:N75" si="0">MAX(SUM(C12:M12),0)</f>
        <v>626280</v>
      </c>
    </row>
    <row r="13" spans="1:14" x14ac:dyDescent="0.2">
      <c r="A13" s="34">
        <f>DATE('format jaarrekening'!$B$8,MONTH(DATEVALUE(B13)),DAY(DATEVALUE(B13)))</f>
        <v>44929</v>
      </c>
      <c r="B13" s="36" t="s">
        <v>13</v>
      </c>
      <c r="C13" s="45">
        <v>52020</v>
      </c>
      <c r="D13" s="45">
        <v>166464</v>
      </c>
      <c r="E13" s="45">
        <v>124848</v>
      </c>
      <c r="F13" s="45">
        <v>-72828</v>
      </c>
      <c r="G13" s="45">
        <v>0</v>
      </c>
      <c r="H13" s="45">
        <v>160221.6</v>
      </c>
      <c r="I13" s="45">
        <v>208080</v>
      </c>
      <c r="J13" s="46"/>
      <c r="K13" s="46"/>
      <c r="L13" s="46"/>
      <c r="M13" s="46"/>
      <c r="N13" s="38">
        <f t="shared" si="0"/>
        <v>638805.6</v>
      </c>
    </row>
    <row r="14" spans="1:14" x14ac:dyDescent="0.2">
      <c r="A14" s="34">
        <f>DATE('format jaarrekening'!$B$8,MONTH(DATEVALUE(B14)),DAY(DATEVALUE(B14)))</f>
        <v>44930</v>
      </c>
      <c r="B14" s="36" t="s">
        <v>14</v>
      </c>
      <c r="C14" s="45">
        <v>52530</v>
      </c>
      <c r="D14" s="45">
        <v>389000</v>
      </c>
      <c r="E14" s="45">
        <v>319000</v>
      </c>
      <c r="F14" s="45">
        <v>214000</v>
      </c>
      <c r="G14" s="45">
        <v>333000</v>
      </c>
      <c r="H14" s="45">
        <v>116000</v>
      </c>
      <c r="I14" s="45">
        <v>146000</v>
      </c>
      <c r="J14" s="46"/>
      <c r="K14" s="46"/>
      <c r="L14" s="46"/>
      <c r="M14" s="46"/>
      <c r="N14" s="38">
        <f t="shared" si="0"/>
        <v>1569530</v>
      </c>
    </row>
    <row r="15" spans="1:14" x14ac:dyDescent="0.2">
      <c r="A15" s="34">
        <f>DATE('format jaarrekening'!$B$8,MONTH(DATEVALUE(B15)),DAY(DATEVALUE(B15)))</f>
        <v>44931</v>
      </c>
      <c r="B15" s="36" t="s">
        <v>15</v>
      </c>
      <c r="C15" s="45">
        <v>51000</v>
      </c>
      <c r="D15" s="45">
        <v>163200</v>
      </c>
      <c r="E15" s="45">
        <v>122400</v>
      </c>
      <c r="F15" s="45">
        <v>-71400</v>
      </c>
      <c r="G15" s="45">
        <v>0</v>
      </c>
      <c r="H15" s="45">
        <v>157080</v>
      </c>
      <c r="I15" s="45">
        <v>204000</v>
      </c>
      <c r="J15" s="46"/>
      <c r="K15" s="46"/>
      <c r="L15" s="46"/>
      <c r="M15" s="46"/>
      <c r="N15" s="38">
        <f t="shared" si="0"/>
        <v>626280</v>
      </c>
    </row>
    <row r="16" spans="1:14" x14ac:dyDescent="0.2">
      <c r="A16" s="34">
        <f>DATE('format jaarrekening'!$B$8,MONTH(DATEVALUE(B16)),DAY(DATEVALUE(B16)))</f>
        <v>44932</v>
      </c>
      <c r="B16" s="36" t="s">
        <v>16</v>
      </c>
      <c r="C16" s="45">
        <v>39397.5</v>
      </c>
      <c r="D16" s="45">
        <v>291750</v>
      </c>
      <c r="E16" s="45">
        <v>239250</v>
      </c>
      <c r="F16" s="45">
        <v>160500</v>
      </c>
      <c r="G16" s="45">
        <v>249750</v>
      </c>
      <c r="H16" s="45">
        <v>87000</v>
      </c>
      <c r="I16" s="45">
        <v>109500</v>
      </c>
      <c r="J16" s="46"/>
      <c r="K16" s="46"/>
      <c r="L16" s="46"/>
      <c r="M16" s="46"/>
      <c r="N16" s="38">
        <f t="shared" si="0"/>
        <v>1177147.5</v>
      </c>
    </row>
    <row r="17" spans="1:14" x14ac:dyDescent="0.2">
      <c r="A17" s="34">
        <f>DATE('format jaarrekening'!$B$8,MONTH(DATEVALUE(B17)),DAY(DATEVALUE(B17)))</f>
        <v>44933</v>
      </c>
      <c r="B17" s="36" t="s">
        <v>17</v>
      </c>
      <c r="C17" s="45">
        <v>78795</v>
      </c>
      <c r="D17" s="45">
        <v>583500</v>
      </c>
      <c r="E17" s="45">
        <v>478500</v>
      </c>
      <c r="F17" s="45">
        <v>321000</v>
      </c>
      <c r="G17" s="45">
        <v>499500</v>
      </c>
      <c r="H17" s="45">
        <v>174000</v>
      </c>
      <c r="I17" s="45">
        <v>219000</v>
      </c>
      <c r="J17" s="46"/>
      <c r="K17" s="46"/>
      <c r="L17" s="46"/>
      <c r="M17" s="46"/>
      <c r="N17" s="38">
        <f t="shared" si="0"/>
        <v>2354295</v>
      </c>
    </row>
    <row r="18" spans="1:14" x14ac:dyDescent="0.2">
      <c r="A18" s="34">
        <f>DATE('format jaarrekening'!$B$8,MONTH(DATEVALUE(B18)),DAY(DATEVALUE(B18)))</f>
        <v>44934</v>
      </c>
      <c r="B18" s="36" t="s">
        <v>18</v>
      </c>
      <c r="C18" s="45">
        <v>50000</v>
      </c>
      <c r="D18" s="45">
        <v>160000</v>
      </c>
      <c r="E18" s="45">
        <v>120000</v>
      </c>
      <c r="F18" s="45">
        <v>-70000</v>
      </c>
      <c r="G18" s="45">
        <v>0</v>
      </c>
      <c r="H18" s="45">
        <v>154000</v>
      </c>
      <c r="I18" s="45">
        <v>200000</v>
      </c>
      <c r="J18" s="46"/>
      <c r="K18" s="46"/>
      <c r="L18" s="46"/>
      <c r="M18" s="46"/>
      <c r="N18" s="38">
        <f t="shared" si="0"/>
        <v>614000</v>
      </c>
    </row>
    <row r="19" spans="1:14" x14ac:dyDescent="0.2">
      <c r="A19" s="34">
        <f>DATE('format jaarrekening'!$B$8,MONTH(DATEVALUE(B19)),DAY(DATEVALUE(B19)))</f>
        <v>44935</v>
      </c>
      <c r="B19" s="36" t="s">
        <v>19</v>
      </c>
      <c r="C19" s="45">
        <v>51000</v>
      </c>
      <c r="D19" s="45">
        <v>163200</v>
      </c>
      <c r="E19" s="45">
        <v>122400</v>
      </c>
      <c r="F19" s="45">
        <v>-71400</v>
      </c>
      <c r="G19" s="45">
        <v>0</v>
      </c>
      <c r="H19" s="45">
        <v>157080</v>
      </c>
      <c r="I19" s="45">
        <v>204000</v>
      </c>
      <c r="J19" s="46"/>
      <c r="K19" s="46"/>
      <c r="L19" s="46"/>
      <c r="M19" s="46"/>
      <c r="N19" s="38">
        <f t="shared" si="0"/>
        <v>626280</v>
      </c>
    </row>
    <row r="20" spans="1:14" x14ac:dyDescent="0.2">
      <c r="A20" s="34">
        <f>DATE('format jaarrekening'!$B$8,MONTH(DATEVALUE(B20)),DAY(DATEVALUE(B20)))</f>
        <v>44936</v>
      </c>
      <c r="B20" s="36" t="s">
        <v>20</v>
      </c>
      <c r="C20" s="45">
        <v>52020</v>
      </c>
      <c r="D20" s="45">
        <v>166464</v>
      </c>
      <c r="E20" s="45">
        <v>124848</v>
      </c>
      <c r="F20" s="45">
        <v>-72828</v>
      </c>
      <c r="G20" s="45">
        <v>0</v>
      </c>
      <c r="H20" s="45">
        <v>160221.6</v>
      </c>
      <c r="I20" s="45">
        <v>208080</v>
      </c>
      <c r="J20" s="46"/>
      <c r="K20" s="46"/>
      <c r="L20" s="46"/>
      <c r="M20" s="46"/>
      <c r="N20" s="38">
        <f t="shared" si="0"/>
        <v>638805.6</v>
      </c>
    </row>
    <row r="21" spans="1:14" x14ac:dyDescent="0.2">
      <c r="A21" s="34">
        <f>DATE('format jaarrekening'!$B$8,MONTH(DATEVALUE(B21)),DAY(DATEVALUE(B21)))</f>
        <v>44937</v>
      </c>
      <c r="B21" s="36" t="s">
        <v>21</v>
      </c>
      <c r="C21" s="45">
        <v>52530</v>
      </c>
      <c r="D21" s="45">
        <v>389000</v>
      </c>
      <c r="E21" s="45">
        <v>319000</v>
      </c>
      <c r="F21" s="45">
        <v>214000</v>
      </c>
      <c r="G21" s="45">
        <v>333000</v>
      </c>
      <c r="H21" s="45">
        <v>116000</v>
      </c>
      <c r="I21" s="45">
        <v>146000</v>
      </c>
      <c r="J21" s="46"/>
      <c r="K21" s="46"/>
      <c r="L21" s="46"/>
      <c r="M21" s="46"/>
      <c r="N21" s="38">
        <f t="shared" si="0"/>
        <v>1569530</v>
      </c>
    </row>
    <row r="22" spans="1:14" x14ac:dyDescent="0.2">
      <c r="A22" s="34">
        <f>DATE('format jaarrekening'!$B$8,MONTH(DATEVALUE(B22)),DAY(DATEVALUE(B22)))</f>
        <v>44938</v>
      </c>
      <c r="B22" s="36" t="s">
        <v>22</v>
      </c>
      <c r="C22" s="45">
        <v>51000</v>
      </c>
      <c r="D22" s="45">
        <v>163200</v>
      </c>
      <c r="E22" s="45">
        <v>122400</v>
      </c>
      <c r="F22" s="45">
        <v>-71400</v>
      </c>
      <c r="G22" s="45">
        <v>0</v>
      </c>
      <c r="H22" s="45">
        <v>157080</v>
      </c>
      <c r="I22" s="45">
        <v>204000</v>
      </c>
      <c r="J22" s="46"/>
      <c r="K22" s="46"/>
      <c r="L22" s="46"/>
      <c r="M22" s="46"/>
      <c r="N22" s="38">
        <f t="shared" si="0"/>
        <v>626280</v>
      </c>
    </row>
    <row r="23" spans="1:14" x14ac:dyDescent="0.2">
      <c r="A23" s="34">
        <f>DATE('format jaarrekening'!$B$8,MONTH(DATEVALUE(B23)),DAY(DATEVALUE(B23)))</f>
        <v>44939</v>
      </c>
      <c r="B23" s="36" t="s">
        <v>23</v>
      </c>
      <c r="C23" s="45">
        <v>39397.5</v>
      </c>
      <c r="D23" s="45">
        <v>291750</v>
      </c>
      <c r="E23" s="45">
        <v>239250</v>
      </c>
      <c r="F23" s="45">
        <v>160500</v>
      </c>
      <c r="G23" s="45">
        <v>249750</v>
      </c>
      <c r="H23" s="45">
        <v>87000</v>
      </c>
      <c r="I23" s="45">
        <v>109500</v>
      </c>
      <c r="J23" s="46"/>
      <c r="K23" s="46"/>
      <c r="L23" s="46"/>
      <c r="M23" s="46"/>
      <c r="N23" s="38">
        <f t="shared" si="0"/>
        <v>1177147.5</v>
      </c>
    </row>
    <row r="24" spans="1:14" x14ac:dyDescent="0.2">
      <c r="A24" s="34">
        <f>DATE('format jaarrekening'!$B$8,MONTH(DATEVALUE(B24)),DAY(DATEVALUE(B24)))</f>
        <v>44940</v>
      </c>
      <c r="B24" s="36" t="s">
        <v>24</v>
      </c>
      <c r="C24" s="45">
        <v>78795</v>
      </c>
      <c r="D24" s="45">
        <v>583500</v>
      </c>
      <c r="E24" s="45">
        <v>478500</v>
      </c>
      <c r="F24" s="45">
        <v>321000</v>
      </c>
      <c r="G24" s="45">
        <v>499500</v>
      </c>
      <c r="H24" s="45">
        <v>174000</v>
      </c>
      <c r="I24" s="45">
        <v>219000</v>
      </c>
      <c r="J24" s="46"/>
      <c r="K24" s="46"/>
      <c r="L24" s="46"/>
      <c r="M24" s="46"/>
      <c r="N24" s="38">
        <f t="shared" si="0"/>
        <v>2354295</v>
      </c>
    </row>
    <row r="25" spans="1:14" x14ac:dyDescent="0.2">
      <c r="A25" s="34">
        <f>DATE('format jaarrekening'!$B$8,MONTH(DATEVALUE(B25)),DAY(DATEVALUE(B25)))</f>
        <v>44941</v>
      </c>
      <c r="B25" s="36" t="s">
        <v>25</v>
      </c>
      <c r="C25" s="45">
        <v>10</v>
      </c>
      <c r="D25" s="45">
        <v>237000</v>
      </c>
      <c r="E25" s="45">
        <v>145000</v>
      </c>
      <c r="F25" s="45">
        <v>323000</v>
      </c>
      <c r="G25" s="45">
        <v>184000</v>
      </c>
      <c r="H25" s="45">
        <v>373000</v>
      </c>
      <c r="I25" s="45">
        <v>100000</v>
      </c>
      <c r="J25" s="46"/>
      <c r="K25" s="46"/>
      <c r="L25" s="46"/>
      <c r="M25" s="46"/>
      <c r="N25" s="38">
        <f t="shared" si="0"/>
        <v>1362010</v>
      </c>
    </row>
    <row r="26" spans="1:14" x14ac:dyDescent="0.2">
      <c r="A26" s="34">
        <f>DATE('format jaarrekening'!$B$8,MONTH(DATEVALUE(B26)),DAY(DATEVALUE(B26)))</f>
        <v>44942</v>
      </c>
      <c r="B26" s="36" t="s">
        <v>26</v>
      </c>
      <c r="C26" s="45">
        <v>10</v>
      </c>
      <c r="D26" s="45">
        <v>371000</v>
      </c>
      <c r="E26" s="45">
        <v>156000</v>
      </c>
      <c r="F26" s="45">
        <v>375000</v>
      </c>
      <c r="G26" s="45">
        <v>190000</v>
      </c>
      <c r="H26" s="45">
        <v>153000</v>
      </c>
      <c r="I26" s="45">
        <v>182000</v>
      </c>
      <c r="J26" s="46"/>
      <c r="K26" s="46"/>
      <c r="L26" s="46"/>
      <c r="M26" s="46"/>
      <c r="N26" s="38">
        <f t="shared" si="0"/>
        <v>1427010</v>
      </c>
    </row>
    <row r="27" spans="1:14" x14ac:dyDescent="0.2">
      <c r="A27" s="34">
        <f>DATE('format jaarrekening'!$B$8,MONTH(DATEVALUE(B27)),DAY(DATEVALUE(B27)))</f>
        <v>44943</v>
      </c>
      <c r="B27" s="36" t="s">
        <v>27</v>
      </c>
      <c r="C27" s="45">
        <v>10</v>
      </c>
      <c r="D27" s="45">
        <v>389000</v>
      </c>
      <c r="E27" s="45">
        <v>319000</v>
      </c>
      <c r="F27" s="45">
        <v>214000</v>
      </c>
      <c r="G27" s="45">
        <v>333000</v>
      </c>
      <c r="H27" s="45">
        <v>116000</v>
      </c>
      <c r="I27" s="45">
        <v>146000</v>
      </c>
      <c r="J27" s="46"/>
      <c r="K27" s="46"/>
      <c r="L27" s="46"/>
      <c r="M27" s="46"/>
      <c r="N27" s="38">
        <f t="shared" si="0"/>
        <v>1517010</v>
      </c>
    </row>
    <row r="28" spans="1:14" x14ac:dyDescent="0.2">
      <c r="A28" s="34">
        <f>DATE('format jaarrekening'!$B$8,MONTH(DATEVALUE(B28)),DAY(DATEVALUE(B28)))</f>
        <v>44944</v>
      </c>
      <c r="B28" s="36" t="s">
        <v>28</v>
      </c>
      <c r="C28" s="45">
        <v>10</v>
      </c>
      <c r="D28" s="45">
        <v>389000</v>
      </c>
      <c r="E28" s="45">
        <v>319000</v>
      </c>
      <c r="F28" s="45">
        <v>214000</v>
      </c>
      <c r="G28" s="45">
        <v>333000</v>
      </c>
      <c r="H28" s="45">
        <v>116000</v>
      </c>
      <c r="I28" s="45">
        <v>146000</v>
      </c>
      <c r="J28" s="46"/>
      <c r="K28" s="46"/>
      <c r="L28" s="46"/>
      <c r="M28" s="46"/>
      <c r="N28" s="38">
        <f t="shared" si="0"/>
        <v>1517010</v>
      </c>
    </row>
    <row r="29" spans="1:14" x14ac:dyDescent="0.2">
      <c r="A29" s="34">
        <f>DATE('format jaarrekening'!$B$8,MONTH(DATEVALUE(B29)),DAY(DATEVALUE(B29)))</f>
        <v>44945</v>
      </c>
      <c r="B29" s="36" t="s">
        <v>29</v>
      </c>
      <c r="C29" s="45">
        <v>10</v>
      </c>
      <c r="D29" s="45">
        <v>389000</v>
      </c>
      <c r="E29" s="45">
        <v>319000</v>
      </c>
      <c r="F29" s="45">
        <v>214000</v>
      </c>
      <c r="G29" s="45">
        <v>333000</v>
      </c>
      <c r="H29" s="45">
        <v>116000</v>
      </c>
      <c r="I29" s="45">
        <v>146000</v>
      </c>
      <c r="J29" s="46"/>
      <c r="K29" s="46"/>
      <c r="L29" s="46"/>
      <c r="M29" s="46"/>
      <c r="N29" s="38">
        <f t="shared" si="0"/>
        <v>1517010</v>
      </c>
    </row>
    <row r="30" spans="1:14" x14ac:dyDescent="0.2">
      <c r="A30" s="34">
        <f>DATE('format jaarrekening'!$B$8,MONTH(DATEVALUE(B30)),DAY(DATEVALUE(B30)))</f>
        <v>44946</v>
      </c>
      <c r="B30" s="36" t="s">
        <v>30</v>
      </c>
      <c r="C30" s="45">
        <v>10</v>
      </c>
      <c r="D30" s="45">
        <v>280000</v>
      </c>
      <c r="E30" s="45">
        <v>213000</v>
      </c>
      <c r="F30" s="45">
        <v>169000</v>
      </c>
      <c r="G30" s="45">
        <v>166000</v>
      </c>
      <c r="H30" s="45">
        <v>260000</v>
      </c>
      <c r="I30" s="45">
        <v>284000</v>
      </c>
      <c r="J30" s="46"/>
      <c r="K30" s="46"/>
      <c r="L30" s="46"/>
      <c r="M30" s="46"/>
      <c r="N30" s="38">
        <f t="shared" si="0"/>
        <v>1372010</v>
      </c>
    </row>
    <row r="31" spans="1:14" x14ac:dyDescent="0.2">
      <c r="A31" s="34">
        <f>DATE('format jaarrekening'!$B$8,MONTH(DATEVALUE(B31)),DAY(DATEVALUE(B31)))</f>
        <v>44947</v>
      </c>
      <c r="B31" s="36" t="s">
        <v>31</v>
      </c>
      <c r="C31" s="45">
        <v>10</v>
      </c>
      <c r="D31" s="45">
        <v>203000</v>
      </c>
      <c r="E31" s="45">
        <v>325000</v>
      </c>
      <c r="F31" s="45">
        <v>369000</v>
      </c>
      <c r="G31" s="45">
        <v>348000</v>
      </c>
      <c r="H31" s="45">
        <v>384000</v>
      </c>
      <c r="I31" s="45">
        <v>130000</v>
      </c>
      <c r="J31" s="46"/>
      <c r="K31" s="46"/>
      <c r="L31" s="46"/>
      <c r="M31" s="46"/>
      <c r="N31" s="38">
        <f t="shared" si="0"/>
        <v>1759010</v>
      </c>
    </row>
    <row r="32" spans="1:14" x14ac:dyDescent="0.2">
      <c r="A32" s="34">
        <f>DATE('format jaarrekening'!$B$8,MONTH(DATEVALUE(B32)),DAY(DATEVALUE(B32)))</f>
        <v>44948</v>
      </c>
      <c r="B32" s="36" t="s">
        <v>32</v>
      </c>
      <c r="C32" s="45">
        <v>10</v>
      </c>
      <c r="D32" s="45">
        <v>191000</v>
      </c>
      <c r="E32" s="45">
        <v>160000</v>
      </c>
      <c r="F32" s="45">
        <v>272000</v>
      </c>
      <c r="G32" s="45">
        <v>132000</v>
      </c>
      <c r="H32" s="45">
        <v>274000</v>
      </c>
      <c r="I32" s="45">
        <v>334000</v>
      </c>
      <c r="J32" s="46"/>
      <c r="K32" s="46"/>
      <c r="L32" s="46"/>
      <c r="M32" s="46"/>
      <c r="N32" s="38">
        <f t="shared" si="0"/>
        <v>1363010</v>
      </c>
    </row>
    <row r="33" spans="1:14" x14ac:dyDescent="0.2">
      <c r="A33" s="34">
        <f>DATE('format jaarrekening'!$B$8,MONTH(DATEVALUE(B33)),DAY(DATEVALUE(B33)))</f>
        <v>44949</v>
      </c>
      <c r="B33" s="36" t="s">
        <v>33</v>
      </c>
      <c r="C33" s="45">
        <v>10</v>
      </c>
      <c r="D33" s="45">
        <v>302000</v>
      </c>
      <c r="E33" s="45">
        <v>316000</v>
      </c>
      <c r="F33" s="45">
        <v>362000</v>
      </c>
      <c r="G33" s="45">
        <v>384000</v>
      </c>
      <c r="H33" s="45">
        <v>270000</v>
      </c>
      <c r="I33" s="45">
        <v>380000</v>
      </c>
      <c r="J33" s="46"/>
      <c r="K33" s="46"/>
      <c r="L33" s="46"/>
      <c r="M33" s="46"/>
      <c r="N33" s="38">
        <f t="shared" si="0"/>
        <v>2014010</v>
      </c>
    </row>
    <row r="34" spans="1:14" x14ac:dyDescent="0.2">
      <c r="A34" s="34">
        <f>DATE('format jaarrekening'!$B$8,MONTH(DATEVALUE(B34)),DAY(DATEVALUE(B34)))</f>
        <v>44950</v>
      </c>
      <c r="B34" s="36" t="s">
        <v>34</v>
      </c>
      <c r="C34" s="45">
        <v>10</v>
      </c>
      <c r="D34" s="45">
        <v>389000</v>
      </c>
      <c r="E34" s="45">
        <v>319000</v>
      </c>
      <c r="F34" s="45">
        <v>214000</v>
      </c>
      <c r="G34" s="45">
        <v>333000</v>
      </c>
      <c r="H34" s="45">
        <v>116000</v>
      </c>
      <c r="I34" s="45">
        <v>146000</v>
      </c>
      <c r="J34" s="46"/>
      <c r="K34" s="46"/>
      <c r="L34" s="46"/>
      <c r="M34" s="46"/>
      <c r="N34" s="38">
        <f t="shared" si="0"/>
        <v>1517010</v>
      </c>
    </row>
    <row r="35" spans="1:14" x14ac:dyDescent="0.2">
      <c r="A35" s="34">
        <f>DATE('format jaarrekening'!$B$8,MONTH(DATEVALUE(B35)),DAY(DATEVALUE(B35)))</f>
        <v>44951</v>
      </c>
      <c r="B35" s="36" t="s">
        <v>35</v>
      </c>
      <c r="C35" s="45">
        <v>10</v>
      </c>
      <c r="D35" s="45">
        <v>389000</v>
      </c>
      <c r="E35" s="45">
        <v>319000</v>
      </c>
      <c r="F35" s="45">
        <v>214000</v>
      </c>
      <c r="G35" s="45">
        <v>333000</v>
      </c>
      <c r="H35" s="45">
        <v>116000</v>
      </c>
      <c r="I35" s="45">
        <v>146000</v>
      </c>
      <c r="J35" s="46"/>
      <c r="K35" s="46"/>
      <c r="L35" s="46"/>
      <c r="M35" s="46"/>
      <c r="N35" s="38">
        <f t="shared" si="0"/>
        <v>1517010</v>
      </c>
    </row>
    <row r="36" spans="1:14" x14ac:dyDescent="0.2">
      <c r="A36" s="34">
        <f>DATE('format jaarrekening'!$B$8,MONTH(DATEVALUE(B36)),DAY(DATEVALUE(B36)))</f>
        <v>44952</v>
      </c>
      <c r="B36" s="36" t="s">
        <v>36</v>
      </c>
      <c r="C36" s="45">
        <v>10</v>
      </c>
      <c r="D36" s="45">
        <v>389000</v>
      </c>
      <c r="E36" s="45">
        <v>319000</v>
      </c>
      <c r="F36" s="45">
        <v>214000</v>
      </c>
      <c r="G36" s="45">
        <v>333000</v>
      </c>
      <c r="H36" s="45">
        <v>116000</v>
      </c>
      <c r="I36" s="45">
        <v>146000</v>
      </c>
      <c r="J36" s="46"/>
      <c r="K36" s="46"/>
      <c r="L36" s="46"/>
      <c r="M36" s="46"/>
      <c r="N36" s="38">
        <f t="shared" si="0"/>
        <v>1517010</v>
      </c>
    </row>
    <row r="37" spans="1:14" x14ac:dyDescent="0.2">
      <c r="A37" s="34">
        <f>DATE('format jaarrekening'!$B$8,MONTH(DATEVALUE(B37)),DAY(DATEVALUE(B37)))</f>
        <v>44953</v>
      </c>
      <c r="B37" s="36" t="s">
        <v>37</v>
      </c>
      <c r="C37" s="45">
        <v>10</v>
      </c>
      <c r="D37" s="45">
        <v>140000</v>
      </c>
      <c r="E37" s="45">
        <v>345000</v>
      </c>
      <c r="F37" s="45">
        <v>218000</v>
      </c>
      <c r="G37" s="45">
        <v>388000</v>
      </c>
      <c r="H37" s="45">
        <v>108000</v>
      </c>
      <c r="I37" s="45">
        <v>204000</v>
      </c>
      <c r="J37" s="46"/>
      <c r="K37" s="46"/>
      <c r="L37" s="46"/>
      <c r="M37" s="46"/>
      <c r="N37" s="38">
        <f t="shared" si="0"/>
        <v>1403010</v>
      </c>
    </row>
    <row r="38" spans="1:14" x14ac:dyDescent="0.2">
      <c r="A38" s="34">
        <f>DATE('format jaarrekening'!$B$8,MONTH(DATEVALUE(B38)),DAY(DATEVALUE(B38)))</f>
        <v>44954</v>
      </c>
      <c r="B38" s="36" t="s">
        <v>38</v>
      </c>
      <c r="C38" s="45">
        <v>10</v>
      </c>
      <c r="D38" s="45">
        <v>117000</v>
      </c>
      <c r="E38" s="45">
        <v>261000</v>
      </c>
      <c r="F38" s="45">
        <v>217000</v>
      </c>
      <c r="G38" s="45">
        <v>248000</v>
      </c>
      <c r="H38" s="45">
        <v>157000</v>
      </c>
      <c r="I38" s="45">
        <v>269000</v>
      </c>
      <c r="J38" s="46"/>
      <c r="K38" s="46"/>
      <c r="L38" s="46"/>
      <c r="M38" s="46"/>
      <c r="N38" s="38">
        <f t="shared" si="0"/>
        <v>1269010</v>
      </c>
    </row>
    <row r="39" spans="1:14" x14ac:dyDescent="0.2">
      <c r="A39" s="34">
        <f>DATE('format jaarrekening'!$B$8,MONTH(DATEVALUE(B39)),DAY(DATEVALUE(B39)))</f>
        <v>44955</v>
      </c>
      <c r="B39" s="36" t="s">
        <v>39</v>
      </c>
      <c r="C39" s="45">
        <v>10</v>
      </c>
      <c r="D39" s="45">
        <v>172000</v>
      </c>
      <c r="E39" s="45">
        <v>352000</v>
      </c>
      <c r="F39" s="45">
        <v>188000</v>
      </c>
      <c r="G39" s="45">
        <v>139000</v>
      </c>
      <c r="H39" s="45">
        <v>274000</v>
      </c>
      <c r="I39" s="45">
        <v>296000</v>
      </c>
      <c r="J39" s="46"/>
      <c r="K39" s="46"/>
      <c r="L39" s="46"/>
      <c r="M39" s="46"/>
      <c r="N39" s="38">
        <f t="shared" si="0"/>
        <v>1421010</v>
      </c>
    </row>
    <row r="40" spans="1:14" x14ac:dyDescent="0.2">
      <c r="A40" s="34">
        <f>DATE('format jaarrekening'!$B$8,MONTH(DATEVALUE(B40)),DAY(DATEVALUE(B40)))</f>
        <v>44956</v>
      </c>
      <c r="B40" s="36" t="s">
        <v>40</v>
      </c>
      <c r="C40" s="45">
        <v>10</v>
      </c>
      <c r="D40" s="45">
        <v>277000</v>
      </c>
      <c r="E40" s="45">
        <v>285000</v>
      </c>
      <c r="F40" s="45">
        <v>255000</v>
      </c>
      <c r="G40" s="45">
        <v>202000</v>
      </c>
      <c r="H40" s="45">
        <v>217000</v>
      </c>
      <c r="I40" s="45">
        <v>254000</v>
      </c>
      <c r="J40" s="46"/>
      <c r="K40" s="46"/>
      <c r="L40" s="46"/>
      <c r="M40" s="46"/>
      <c r="N40" s="38">
        <f t="shared" si="0"/>
        <v>1490010</v>
      </c>
    </row>
    <row r="41" spans="1:14" x14ac:dyDescent="0.2">
      <c r="A41" s="34">
        <f>DATE('format jaarrekening'!$B$8,MONTH(DATEVALUE(B41)),DAY(DATEVALUE(B41)))</f>
        <v>44957</v>
      </c>
      <c r="B41" s="36" t="s">
        <v>41</v>
      </c>
      <c r="C41" s="45">
        <v>10</v>
      </c>
      <c r="D41" s="45">
        <v>389000</v>
      </c>
      <c r="E41" s="45">
        <v>319000</v>
      </c>
      <c r="F41" s="45">
        <v>214000</v>
      </c>
      <c r="G41" s="45">
        <v>333000</v>
      </c>
      <c r="H41" s="45">
        <v>116000</v>
      </c>
      <c r="I41" s="45">
        <v>146000</v>
      </c>
      <c r="J41" s="46"/>
      <c r="K41" s="46"/>
      <c r="L41" s="46"/>
      <c r="M41" s="46"/>
      <c r="N41" s="38">
        <f t="shared" si="0"/>
        <v>1517010</v>
      </c>
    </row>
    <row r="42" spans="1:14" x14ac:dyDescent="0.2">
      <c r="A42" s="34">
        <f>DATE('format jaarrekening'!$B$8,MONTH(DATEVALUE(B42)),DAY(DATEVALUE(B42)))</f>
        <v>44958</v>
      </c>
      <c r="B42" s="36" t="s">
        <v>42</v>
      </c>
      <c r="C42" s="45">
        <v>10</v>
      </c>
      <c r="D42" s="45">
        <v>389000</v>
      </c>
      <c r="E42" s="45">
        <v>319000</v>
      </c>
      <c r="F42" s="45">
        <v>214000</v>
      </c>
      <c r="G42" s="45">
        <v>333000</v>
      </c>
      <c r="H42" s="45">
        <v>116000</v>
      </c>
      <c r="I42" s="45">
        <v>146000</v>
      </c>
      <c r="J42" s="46"/>
      <c r="K42" s="46"/>
      <c r="L42" s="46"/>
      <c r="M42" s="46"/>
      <c r="N42" s="38">
        <f t="shared" si="0"/>
        <v>1517010</v>
      </c>
    </row>
    <row r="43" spans="1:14" x14ac:dyDescent="0.2">
      <c r="A43" s="34">
        <f>DATE('format jaarrekening'!$B$8,MONTH(DATEVALUE(B43)),DAY(DATEVALUE(B43)))</f>
        <v>44959</v>
      </c>
      <c r="B43" s="36" t="s">
        <v>43</v>
      </c>
      <c r="C43" s="45">
        <v>10</v>
      </c>
      <c r="D43" s="45">
        <v>389000</v>
      </c>
      <c r="E43" s="45">
        <v>319000</v>
      </c>
      <c r="F43" s="45">
        <v>214000</v>
      </c>
      <c r="G43" s="45">
        <v>333000</v>
      </c>
      <c r="H43" s="45">
        <v>116000</v>
      </c>
      <c r="I43" s="45">
        <v>146000</v>
      </c>
      <c r="J43" s="46"/>
      <c r="K43" s="46"/>
      <c r="L43" s="46"/>
      <c r="M43" s="46"/>
      <c r="N43" s="38">
        <f t="shared" si="0"/>
        <v>1517010</v>
      </c>
    </row>
    <row r="44" spans="1:14" x14ac:dyDescent="0.2">
      <c r="A44" s="34">
        <f>DATE('format jaarrekening'!$B$8,MONTH(DATEVALUE(B44)),DAY(DATEVALUE(B44)))</f>
        <v>44960</v>
      </c>
      <c r="B44" s="36" t="s">
        <v>44</v>
      </c>
      <c r="C44" s="45">
        <v>10</v>
      </c>
      <c r="D44" s="45">
        <v>185000</v>
      </c>
      <c r="E44" s="45">
        <v>276000</v>
      </c>
      <c r="F44" s="45">
        <v>147000</v>
      </c>
      <c r="G44" s="45">
        <v>257000</v>
      </c>
      <c r="H44" s="45">
        <v>376000</v>
      </c>
      <c r="I44" s="45">
        <v>178000</v>
      </c>
      <c r="J44" s="46"/>
      <c r="K44" s="46"/>
      <c r="L44" s="46"/>
      <c r="M44" s="46"/>
      <c r="N44" s="38">
        <f t="shared" si="0"/>
        <v>1419010</v>
      </c>
    </row>
    <row r="45" spans="1:14" x14ac:dyDescent="0.2">
      <c r="A45" s="34">
        <f>DATE('format jaarrekening'!$B$8,MONTH(DATEVALUE(B45)),DAY(DATEVALUE(B45)))</f>
        <v>44961</v>
      </c>
      <c r="B45" s="36" t="s">
        <v>45</v>
      </c>
      <c r="C45" s="45">
        <v>10</v>
      </c>
      <c r="D45" s="45">
        <v>218000</v>
      </c>
      <c r="E45" s="45">
        <v>110000</v>
      </c>
      <c r="F45" s="45">
        <v>163000</v>
      </c>
      <c r="G45" s="45">
        <v>315000</v>
      </c>
      <c r="H45" s="45">
        <v>355000</v>
      </c>
      <c r="I45" s="45">
        <v>284000</v>
      </c>
      <c r="J45" s="46"/>
      <c r="K45" s="46"/>
      <c r="L45" s="46"/>
      <c r="M45" s="46"/>
      <c r="N45" s="38">
        <f t="shared" si="0"/>
        <v>1445010</v>
      </c>
    </row>
    <row r="46" spans="1:14" x14ac:dyDescent="0.2">
      <c r="A46" s="34">
        <f>DATE('format jaarrekening'!$B$8,MONTH(DATEVALUE(B46)),DAY(DATEVALUE(B46)))</f>
        <v>44962</v>
      </c>
      <c r="B46" s="36" t="s">
        <v>46</v>
      </c>
      <c r="C46" s="45">
        <v>10</v>
      </c>
      <c r="D46" s="45">
        <v>314000</v>
      </c>
      <c r="E46" s="45">
        <v>327000</v>
      </c>
      <c r="F46" s="45">
        <v>398000</v>
      </c>
      <c r="G46" s="45">
        <v>315000</v>
      </c>
      <c r="H46" s="45">
        <v>399000</v>
      </c>
      <c r="I46" s="45">
        <v>302000</v>
      </c>
      <c r="J46" s="46"/>
      <c r="K46" s="46"/>
      <c r="L46" s="46"/>
      <c r="M46" s="46"/>
      <c r="N46" s="38">
        <f t="shared" si="0"/>
        <v>2055010</v>
      </c>
    </row>
    <row r="47" spans="1:14" x14ac:dyDescent="0.2">
      <c r="A47" s="34">
        <f>DATE('format jaarrekening'!$B$8,MONTH(DATEVALUE(B47)),DAY(DATEVALUE(B47)))</f>
        <v>44963</v>
      </c>
      <c r="B47" s="36" t="s">
        <v>47</v>
      </c>
      <c r="C47" s="45">
        <v>10</v>
      </c>
      <c r="D47" s="45">
        <v>356000</v>
      </c>
      <c r="E47" s="45">
        <v>102000</v>
      </c>
      <c r="F47" s="45">
        <v>289000</v>
      </c>
      <c r="G47" s="45">
        <v>379000</v>
      </c>
      <c r="H47" s="45">
        <v>284000</v>
      </c>
      <c r="I47" s="45">
        <v>331000</v>
      </c>
      <c r="J47" s="46"/>
      <c r="K47" s="46"/>
      <c r="L47" s="46"/>
      <c r="M47" s="46"/>
      <c r="N47" s="38">
        <f t="shared" si="0"/>
        <v>1741010</v>
      </c>
    </row>
    <row r="48" spans="1:14" x14ac:dyDescent="0.2">
      <c r="A48" s="34">
        <f>DATE('format jaarrekening'!$B$8,MONTH(DATEVALUE(B48)),DAY(DATEVALUE(B48)))</f>
        <v>44964</v>
      </c>
      <c r="B48" s="36" t="s">
        <v>48</v>
      </c>
      <c r="C48" s="45">
        <v>10</v>
      </c>
      <c r="D48" s="45">
        <v>389000</v>
      </c>
      <c r="E48" s="45">
        <v>319000</v>
      </c>
      <c r="F48" s="45">
        <v>214000</v>
      </c>
      <c r="G48" s="45">
        <v>333000</v>
      </c>
      <c r="H48" s="45">
        <v>116000</v>
      </c>
      <c r="I48" s="45">
        <v>146000</v>
      </c>
      <c r="J48" s="46"/>
      <c r="K48" s="46"/>
      <c r="L48" s="46"/>
      <c r="M48" s="46"/>
      <c r="N48" s="38">
        <f t="shared" si="0"/>
        <v>1517010</v>
      </c>
    </row>
    <row r="49" spans="1:14" x14ac:dyDescent="0.2">
      <c r="A49" s="34">
        <f>DATE('format jaarrekening'!$B$8,MONTH(DATEVALUE(B49)),DAY(DATEVALUE(B49)))</f>
        <v>44965</v>
      </c>
      <c r="B49" s="36" t="s">
        <v>49</v>
      </c>
      <c r="C49" s="45">
        <v>10</v>
      </c>
      <c r="D49" s="45">
        <v>389000</v>
      </c>
      <c r="E49" s="45">
        <v>319000</v>
      </c>
      <c r="F49" s="45">
        <v>214000</v>
      </c>
      <c r="G49" s="45">
        <v>333000</v>
      </c>
      <c r="H49" s="45">
        <v>116000</v>
      </c>
      <c r="I49" s="45">
        <v>146000</v>
      </c>
      <c r="J49" s="46"/>
      <c r="K49" s="46"/>
      <c r="L49" s="46"/>
      <c r="M49" s="46"/>
      <c r="N49" s="38">
        <f t="shared" si="0"/>
        <v>1517010</v>
      </c>
    </row>
    <row r="50" spans="1:14" x14ac:dyDescent="0.2">
      <c r="A50" s="34">
        <f>DATE('format jaarrekening'!$B$8,MONTH(DATEVALUE(B50)),DAY(DATEVALUE(B50)))</f>
        <v>44966</v>
      </c>
      <c r="B50" s="36" t="s">
        <v>50</v>
      </c>
      <c r="C50" s="45">
        <v>10</v>
      </c>
      <c r="D50" s="45">
        <v>389000</v>
      </c>
      <c r="E50" s="45">
        <v>319000</v>
      </c>
      <c r="F50" s="45">
        <v>214000</v>
      </c>
      <c r="G50" s="45">
        <v>333000</v>
      </c>
      <c r="H50" s="45">
        <v>116000</v>
      </c>
      <c r="I50" s="45">
        <v>146000</v>
      </c>
      <c r="J50" s="46"/>
      <c r="K50" s="46"/>
      <c r="L50" s="46"/>
      <c r="M50" s="46"/>
      <c r="N50" s="38">
        <f t="shared" si="0"/>
        <v>1517010</v>
      </c>
    </row>
    <row r="51" spans="1:14" x14ac:dyDescent="0.2">
      <c r="A51" s="34">
        <f>DATE('format jaarrekening'!$B$8,MONTH(DATEVALUE(B51)),DAY(DATEVALUE(B51)))</f>
        <v>44967</v>
      </c>
      <c r="B51" s="36" t="s">
        <v>51</v>
      </c>
      <c r="C51" s="45">
        <v>10</v>
      </c>
      <c r="D51" s="45">
        <v>334000</v>
      </c>
      <c r="E51" s="45">
        <v>101000</v>
      </c>
      <c r="F51" s="45">
        <v>300000</v>
      </c>
      <c r="G51" s="45">
        <v>155000</v>
      </c>
      <c r="H51" s="45">
        <v>386000</v>
      </c>
      <c r="I51" s="45">
        <v>252000</v>
      </c>
      <c r="J51" s="46"/>
      <c r="K51" s="46"/>
      <c r="L51" s="46"/>
      <c r="M51" s="46"/>
      <c r="N51" s="38">
        <f t="shared" si="0"/>
        <v>1528010</v>
      </c>
    </row>
    <row r="52" spans="1:14" x14ac:dyDescent="0.2">
      <c r="A52" s="34">
        <f>DATE('format jaarrekening'!$B$8,MONTH(DATEVALUE(B52)),DAY(DATEVALUE(B52)))</f>
        <v>44968</v>
      </c>
      <c r="B52" s="36" t="s">
        <v>52</v>
      </c>
      <c r="C52" s="45">
        <v>10</v>
      </c>
      <c r="D52" s="45">
        <v>390000</v>
      </c>
      <c r="E52" s="45">
        <v>362000</v>
      </c>
      <c r="F52" s="45">
        <v>119000</v>
      </c>
      <c r="G52" s="45">
        <v>376000</v>
      </c>
      <c r="H52" s="45">
        <v>325000</v>
      </c>
      <c r="I52" s="45">
        <v>294000</v>
      </c>
      <c r="J52" s="46"/>
      <c r="K52" s="46"/>
      <c r="L52" s="46"/>
      <c r="M52" s="46"/>
      <c r="N52" s="38">
        <f t="shared" si="0"/>
        <v>1866010</v>
      </c>
    </row>
    <row r="53" spans="1:14" x14ac:dyDescent="0.2">
      <c r="A53" s="34">
        <f>DATE('format jaarrekening'!$B$8,MONTH(DATEVALUE(B53)),DAY(DATEVALUE(B53)))</f>
        <v>44969</v>
      </c>
      <c r="B53" s="36" t="s">
        <v>53</v>
      </c>
      <c r="C53" s="45">
        <v>10</v>
      </c>
      <c r="D53" s="45">
        <v>197000</v>
      </c>
      <c r="E53" s="45">
        <v>388000</v>
      </c>
      <c r="F53" s="45">
        <v>123000</v>
      </c>
      <c r="G53" s="45">
        <v>151000</v>
      </c>
      <c r="H53" s="45">
        <v>397000</v>
      </c>
      <c r="I53" s="45">
        <v>246000</v>
      </c>
      <c r="J53" s="46"/>
      <c r="K53" s="46"/>
      <c r="L53" s="46"/>
      <c r="M53" s="46"/>
      <c r="N53" s="38">
        <f t="shared" si="0"/>
        <v>1502010</v>
      </c>
    </row>
    <row r="54" spans="1:14" x14ac:dyDescent="0.2">
      <c r="A54" s="34">
        <f>DATE('format jaarrekening'!$B$8,MONTH(DATEVALUE(B54)),DAY(DATEVALUE(B54)))</f>
        <v>44970</v>
      </c>
      <c r="B54" s="36" t="s">
        <v>54</v>
      </c>
      <c r="C54" s="45">
        <v>10</v>
      </c>
      <c r="D54" s="45">
        <v>334000</v>
      </c>
      <c r="E54" s="45">
        <v>233000</v>
      </c>
      <c r="F54" s="45">
        <v>194000</v>
      </c>
      <c r="G54" s="45">
        <v>297000</v>
      </c>
      <c r="H54" s="45">
        <v>256000</v>
      </c>
      <c r="I54" s="45">
        <v>199000</v>
      </c>
      <c r="J54" s="46"/>
      <c r="K54" s="46"/>
      <c r="L54" s="46"/>
      <c r="M54" s="46"/>
      <c r="N54" s="38">
        <f t="shared" si="0"/>
        <v>1513010</v>
      </c>
    </row>
    <row r="55" spans="1:14" x14ac:dyDescent="0.2">
      <c r="A55" s="34">
        <f>DATE('format jaarrekening'!$B$8,MONTH(DATEVALUE(B55)),DAY(DATEVALUE(B55)))</f>
        <v>44971</v>
      </c>
      <c r="B55" s="36" t="s">
        <v>55</v>
      </c>
      <c r="C55" s="45">
        <v>10</v>
      </c>
      <c r="D55" s="45">
        <v>389000</v>
      </c>
      <c r="E55" s="45">
        <v>319000</v>
      </c>
      <c r="F55" s="45">
        <v>214000</v>
      </c>
      <c r="G55" s="45">
        <v>333000</v>
      </c>
      <c r="H55" s="45">
        <v>116000</v>
      </c>
      <c r="I55" s="45">
        <v>146000</v>
      </c>
      <c r="J55" s="46"/>
      <c r="K55" s="46"/>
      <c r="L55" s="46"/>
      <c r="M55" s="46"/>
      <c r="N55" s="38">
        <f t="shared" si="0"/>
        <v>1517010</v>
      </c>
    </row>
    <row r="56" spans="1:14" x14ac:dyDescent="0.2">
      <c r="A56" s="34">
        <f>DATE('format jaarrekening'!$B$8,MONTH(DATEVALUE(B56)),DAY(DATEVALUE(B56)))</f>
        <v>44972</v>
      </c>
      <c r="B56" s="36" t="s">
        <v>56</v>
      </c>
      <c r="C56" s="45">
        <v>10</v>
      </c>
      <c r="D56" s="45">
        <v>389000</v>
      </c>
      <c r="E56" s="45">
        <v>319000</v>
      </c>
      <c r="F56" s="45">
        <v>214000</v>
      </c>
      <c r="G56" s="45">
        <v>333000</v>
      </c>
      <c r="H56" s="45">
        <v>116000</v>
      </c>
      <c r="I56" s="45">
        <v>146000</v>
      </c>
      <c r="J56" s="46"/>
      <c r="K56" s="46"/>
      <c r="L56" s="46"/>
      <c r="M56" s="46"/>
      <c r="N56" s="38">
        <f t="shared" si="0"/>
        <v>1517010</v>
      </c>
    </row>
    <row r="57" spans="1:14" x14ac:dyDescent="0.2">
      <c r="A57" s="34">
        <f>DATE('format jaarrekening'!$B$8,MONTH(DATEVALUE(B57)),DAY(DATEVALUE(B57)))</f>
        <v>44973</v>
      </c>
      <c r="B57" s="36" t="s">
        <v>57</v>
      </c>
      <c r="C57" s="45">
        <v>10</v>
      </c>
      <c r="D57" s="45">
        <v>389000</v>
      </c>
      <c r="E57" s="45">
        <v>319000</v>
      </c>
      <c r="F57" s="45">
        <v>214000</v>
      </c>
      <c r="G57" s="45">
        <v>333000</v>
      </c>
      <c r="H57" s="45">
        <v>116000</v>
      </c>
      <c r="I57" s="45">
        <v>146000</v>
      </c>
      <c r="J57" s="46"/>
      <c r="K57" s="46"/>
      <c r="L57" s="46"/>
      <c r="M57" s="46"/>
      <c r="N57" s="38">
        <f t="shared" si="0"/>
        <v>1517010</v>
      </c>
    </row>
    <row r="58" spans="1:14" x14ac:dyDescent="0.2">
      <c r="A58" s="34">
        <f>DATE('format jaarrekening'!$B$8,MONTH(DATEVALUE(B58)),DAY(DATEVALUE(B58)))</f>
        <v>44974</v>
      </c>
      <c r="B58" s="36" t="s">
        <v>58</v>
      </c>
      <c r="C58" s="45">
        <v>10</v>
      </c>
      <c r="D58" s="45">
        <v>292000</v>
      </c>
      <c r="E58" s="45">
        <v>119000</v>
      </c>
      <c r="F58" s="45">
        <v>286000</v>
      </c>
      <c r="G58" s="45">
        <v>155000</v>
      </c>
      <c r="H58" s="45">
        <v>174000</v>
      </c>
      <c r="I58" s="45">
        <v>344000</v>
      </c>
      <c r="J58" s="46"/>
      <c r="K58" s="46"/>
      <c r="L58" s="46"/>
      <c r="M58" s="46"/>
      <c r="N58" s="38">
        <f t="shared" si="0"/>
        <v>1370010</v>
      </c>
    </row>
    <row r="59" spans="1:14" x14ac:dyDescent="0.2">
      <c r="A59" s="34">
        <f>DATE('format jaarrekening'!$B$8,MONTH(DATEVALUE(B59)),DAY(DATEVALUE(B59)))</f>
        <v>44975</v>
      </c>
      <c r="B59" s="36" t="s">
        <v>59</v>
      </c>
      <c r="C59" s="45">
        <v>10</v>
      </c>
      <c r="D59" s="45">
        <v>234000</v>
      </c>
      <c r="E59" s="45">
        <v>203000</v>
      </c>
      <c r="F59" s="45">
        <v>372000</v>
      </c>
      <c r="G59" s="45">
        <v>312000</v>
      </c>
      <c r="H59" s="45">
        <v>113000</v>
      </c>
      <c r="I59" s="45">
        <v>223000</v>
      </c>
      <c r="J59" s="46"/>
      <c r="K59" s="46"/>
      <c r="L59" s="46"/>
      <c r="M59" s="46"/>
      <c r="N59" s="38">
        <f t="shared" si="0"/>
        <v>1457010</v>
      </c>
    </row>
    <row r="60" spans="1:14" x14ac:dyDescent="0.2">
      <c r="A60" s="34">
        <f>DATE('format jaarrekening'!$B$8,MONTH(DATEVALUE(B60)),DAY(DATEVALUE(B60)))</f>
        <v>44976</v>
      </c>
      <c r="B60" s="36" t="s">
        <v>60</v>
      </c>
      <c r="C60" s="45">
        <v>10</v>
      </c>
      <c r="D60" s="45">
        <v>389000</v>
      </c>
      <c r="E60" s="45">
        <v>395000</v>
      </c>
      <c r="F60" s="45">
        <v>386000</v>
      </c>
      <c r="G60" s="45">
        <v>185000</v>
      </c>
      <c r="H60" s="45">
        <v>145000</v>
      </c>
      <c r="I60" s="45">
        <v>320000</v>
      </c>
      <c r="J60" s="46"/>
      <c r="K60" s="46"/>
      <c r="L60" s="46"/>
      <c r="M60" s="46"/>
      <c r="N60" s="38">
        <f t="shared" si="0"/>
        <v>1820010</v>
      </c>
    </row>
    <row r="61" spans="1:14" x14ac:dyDescent="0.2">
      <c r="A61" s="34">
        <f>DATE('format jaarrekening'!$B$8,MONTH(DATEVALUE(B61)),DAY(DATEVALUE(B61)))</f>
        <v>44977</v>
      </c>
      <c r="B61" s="36" t="s">
        <v>61</v>
      </c>
      <c r="C61" s="45">
        <v>10</v>
      </c>
      <c r="D61" s="45">
        <v>142000</v>
      </c>
      <c r="E61" s="45">
        <v>238000</v>
      </c>
      <c r="F61" s="45">
        <v>181000</v>
      </c>
      <c r="G61" s="45">
        <v>332000</v>
      </c>
      <c r="H61" s="45">
        <v>285000</v>
      </c>
      <c r="I61" s="45">
        <v>199000</v>
      </c>
      <c r="J61" s="46"/>
      <c r="K61" s="46"/>
      <c r="L61" s="46"/>
      <c r="M61" s="46"/>
      <c r="N61" s="38">
        <f t="shared" si="0"/>
        <v>1377010</v>
      </c>
    </row>
    <row r="62" spans="1:14" x14ac:dyDescent="0.2">
      <c r="A62" s="34">
        <f>DATE('format jaarrekening'!$B$8,MONTH(DATEVALUE(B62)),DAY(DATEVALUE(B62)))</f>
        <v>44978</v>
      </c>
      <c r="B62" s="36" t="s">
        <v>62</v>
      </c>
      <c r="C62" s="45">
        <v>10</v>
      </c>
      <c r="D62" s="45">
        <v>389000</v>
      </c>
      <c r="E62" s="45">
        <v>319000</v>
      </c>
      <c r="F62" s="45">
        <v>214000</v>
      </c>
      <c r="G62" s="45">
        <v>333000</v>
      </c>
      <c r="H62" s="45">
        <v>116000</v>
      </c>
      <c r="I62" s="45">
        <v>146000</v>
      </c>
      <c r="J62" s="46"/>
      <c r="K62" s="46"/>
      <c r="L62" s="46"/>
      <c r="M62" s="46"/>
      <c r="N62" s="38">
        <f t="shared" si="0"/>
        <v>1517010</v>
      </c>
    </row>
    <row r="63" spans="1:14" x14ac:dyDescent="0.2">
      <c r="A63" s="34">
        <f>DATE('format jaarrekening'!$B$8,MONTH(DATEVALUE(B63)),DAY(DATEVALUE(B63)))</f>
        <v>44979</v>
      </c>
      <c r="B63" s="36" t="s">
        <v>63</v>
      </c>
      <c r="C63" s="45">
        <v>10</v>
      </c>
      <c r="D63" s="45">
        <v>389000</v>
      </c>
      <c r="E63" s="45">
        <v>319000</v>
      </c>
      <c r="F63" s="45">
        <v>214000</v>
      </c>
      <c r="G63" s="45">
        <v>333000</v>
      </c>
      <c r="H63" s="45">
        <v>116000</v>
      </c>
      <c r="I63" s="45">
        <v>146000</v>
      </c>
      <c r="J63" s="46"/>
      <c r="K63" s="46"/>
      <c r="L63" s="46"/>
      <c r="M63" s="46"/>
      <c r="N63" s="38">
        <f t="shared" si="0"/>
        <v>1517010</v>
      </c>
    </row>
    <row r="64" spans="1:14" x14ac:dyDescent="0.2">
      <c r="A64" s="34">
        <f>DATE('format jaarrekening'!$B$8,MONTH(DATEVALUE(B64)),DAY(DATEVALUE(B64)))</f>
        <v>44980</v>
      </c>
      <c r="B64" s="36" t="s">
        <v>64</v>
      </c>
      <c r="C64" s="45">
        <v>10</v>
      </c>
      <c r="D64" s="45">
        <v>389000</v>
      </c>
      <c r="E64" s="45">
        <v>319000</v>
      </c>
      <c r="F64" s="45">
        <v>214000</v>
      </c>
      <c r="G64" s="45">
        <v>333000</v>
      </c>
      <c r="H64" s="45">
        <v>116000</v>
      </c>
      <c r="I64" s="45">
        <v>146000</v>
      </c>
      <c r="J64" s="46"/>
      <c r="K64" s="46"/>
      <c r="L64" s="46"/>
      <c r="M64" s="46"/>
      <c r="N64" s="38">
        <f t="shared" si="0"/>
        <v>1517010</v>
      </c>
    </row>
    <row r="65" spans="1:14" x14ac:dyDescent="0.2">
      <c r="A65" s="34">
        <f>DATE('format jaarrekening'!$B$8,MONTH(DATEVALUE(B65)),DAY(DATEVALUE(B65)))</f>
        <v>44981</v>
      </c>
      <c r="B65" s="36" t="s">
        <v>65</v>
      </c>
      <c r="C65" s="45">
        <v>10</v>
      </c>
      <c r="D65" s="45">
        <v>367000</v>
      </c>
      <c r="E65" s="45">
        <v>379000</v>
      </c>
      <c r="F65" s="45">
        <v>279000</v>
      </c>
      <c r="G65" s="45">
        <v>397000</v>
      </c>
      <c r="H65" s="45">
        <v>400000</v>
      </c>
      <c r="I65" s="45">
        <v>174000</v>
      </c>
      <c r="J65" s="46"/>
      <c r="K65" s="46"/>
      <c r="L65" s="46"/>
      <c r="M65" s="46"/>
      <c r="N65" s="38">
        <f t="shared" si="0"/>
        <v>1996010</v>
      </c>
    </row>
    <row r="66" spans="1:14" x14ac:dyDescent="0.2">
      <c r="A66" s="34">
        <f>DATE('format jaarrekening'!$B$8,MONTH(DATEVALUE(B66)),DAY(DATEVALUE(B66)))</f>
        <v>44982</v>
      </c>
      <c r="B66" s="36" t="s">
        <v>66</v>
      </c>
      <c r="C66" s="45">
        <v>10</v>
      </c>
      <c r="D66" s="45">
        <v>114000</v>
      </c>
      <c r="E66" s="45">
        <v>218000</v>
      </c>
      <c r="F66" s="45">
        <v>234000</v>
      </c>
      <c r="G66" s="45">
        <v>308000</v>
      </c>
      <c r="H66" s="45">
        <v>313000</v>
      </c>
      <c r="I66" s="45">
        <v>160000</v>
      </c>
      <c r="J66" s="46"/>
      <c r="K66" s="46"/>
      <c r="L66" s="46"/>
      <c r="M66" s="46"/>
      <c r="N66" s="38">
        <f t="shared" si="0"/>
        <v>1347010</v>
      </c>
    </row>
    <row r="67" spans="1:14" x14ac:dyDescent="0.2">
      <c r="A67" s="34">
        <f>DATE('format jaarrekening'!$B$8,MONTH(DATEVALUE(B67)),DAY(DATEVALUE(B67)))</f>
        <v>44983</v>
      </c>
      <c r="B67" s="36" t="s">
        <v>67</v>
      </c>
      <c r="C67" s="45">
        <v>10</v>
      </c>
      <c r="D67" s="45">
        <v>358000</v>
      </c>
      <c r="E67" s="45">
        <v>138000</v>
      </c>
      <c r="F67" s="45">
        <v>200000</v>
      </c>
      <c r="G67" s="45">
        <v>199000</v>
      </c>
      <c r="H67" s="45">
        <v>346000</v>
      </c>
      <c r="I67" s="45">
        <v>306000</v>
      </c>
      <c r="J67" s="46"/>
      <c r="K67" s="46"/>
      <c r="L67" s="46"/>
      <c r="M67" s="46"/>
      <c r="N67" s="38">
        <f t="shared" si="0"/>
        <v>1547010</v>
      </c>
    </row>
    <row r="68" spans="1:14" x14ac:dyDescent="0.2">
      <c r="A68" s="34">
        <f>DATE('format jaarrekening'!$B$8,MONTH(DATEVALUE(B68)),DAY(DATEVALUE(B68)))</f>
        <v>44984</v>
      </c>
      <c r="B68" s="36" t="s">
        <v>68</v>
      </c>
      <c r="C68" s="45">
        <v>10</v>
      </c>
      <c r="D68" s="45">
        <v>353000</v>
      </c>
      <c r="E68" s="45">
        <v>326000</v>
      </c>
      <c r="F68" s="45">
        <v>208000</v>
      </c>
      <c r="G68" s="45">
        <v>319000</v>
      </c>
      <c r="H68" s="45">
        <v>198000</v>
      </c>
      <c r="I68" s="45">
        <v>112000</v>
      </c>
      <c r="J68" s="46"/>
      <c r="K68" s="46"/>
      <c r="L68" s="46"/>
      <c r="M68" s="46"/>
      <c r="N68" s="38">
        <f t="shared" si="0"/>
        <v>1516010</v>
      </c>
    </row>
    <row r="69" spans="1:14" x14ac:dyDescent="0.2">
      <c r="A69" s="34">
        <f>DATE('format jaarrekening'!$B$8,MONTH(DATEVALUE(B69)),DAY(DATEVALUE(B69)))</f>
        <v>44985</v>
      </c>
      <c r="B69" s="36" t="s">
        <v>69</v>
      </c>
      <c r="C69" s="45">
        <v>10</v>
      </c>
      <c r="D69" s="45">
        <v>312000</v>
      </c>
      <c r="E69" s="45">
        <v>324000</v>
      </c>
      <c r="F69" s="45">
        <v>133000</v>
      </c>
      <c r="G69" s="45">
        <v>114000</v>
      </c>
      <c r="H69" s="45">
        <v>202000</v>
      </c>
      <c r="I69" s="45">
        <v>287000</v>
      </c>
      <c r="J69" s="46"/>
      <c r="K69" s="46"/>
      <c r="L69" s="46"/>
      <c r="M69" s="46"/>
      <c r="N69" s="38">
        <f t="shared" si="0"/>
        <v>1372010</v>
      </c>
    </row>
    <row r="70" spans="1:14" ht="22.5" x14ac:dyDescent="0.2">
      <c r="A70" s="34" t="e">
        <f>DATE('format jaarrekening'!$B$8,MONTH(DATEVALUE(B70)),DAY(DATEVALUE(B70)))</f>
        <v>#VALUE!</v>
      </c>
      <c r="B70" s="36" t="s">
        <v>10</v>
      </c>
      <c r="C70" s="47" t="s">
        <v>379</v>
      </c>
      <c r="D70" s="47" t="s">
        <v>379</v>
      </c>
      <c r="E70" s="47" t="s">
        <v>379</v>
      </c>
      <c r="F70" s="47" t="s">
        <v>379</v>
      </c>
      <c r="G70" s="47" t="s">
        <v>379</v>
      </c>
      <c r="H70" s="47" t="s">
        <v>379</v>
      </c>
      <c r="I70" s="47" t="s">
        <v>379</v>
      </c>
      <c r="J70" s="47" t="s">
        <v>379</v>
      </c>
      <c r="K70" s="47" t="s">
        <v>379</v>
      </c>
      <c r="L70" s="47" t="s">
        <v>379</v>
      </c>
      <c r="M70" s="47" t="s">
        <v>379</v>
      </c>
      <c r="N70" s="38">
        <f t="shared" si="0"/>
        <v>0</v>
      </c>
    </row>
    <row r="71" spans="1:14" x14ac:dyDescent="0.2">
      <c r="A71" s="34">
        <f>DATE('format jaarrekening'!$B$8,MONTH(DATEVALUE(B71)),DAY(DATEVALUE(B71)))</f>
        <v>44986</v>
      </c>
      <c r="B71" s="36" t="s">
        <v>70</v>
      </c>
      <c r="C71" s="45">
        <v>50000</v>
      </c>
      <c r="D71" s="45">
        <v>160000</v>
      </c>
      <c r="E71" s="45">
        <v>120000</v>
      </c>
      <c r="F71" s="45">
        <v>-70000</v>
      </c>
      <c r="G71" s="45">
        <v>0</v>
      </c>
      <c r="H71" s="45">
        <v>154000</v>
      </c>
      <c r="I71" s="45">
        <v>200000</v>
      </c>
      <c r="J71" s="46"/>
      <c r="K71" s="46"/>
      <c r="L71" s="46"/>
      <c r="M71" s="46"/>
      <c r="N71" s="38">
        <f t="shared" si="0"/>
        <v>614000</v>
      </c>
    </row>
    <row r="72" spans="1:14" x14ac:dyDescent="0.2">
      <c r="A72" s="34">
        <f>DATE('format jaarrekening'!$B$8,MONTH(DATEVALUE(B72)),DAY(DATEVALUE(B72)))</f>
        <v>44987</v>
      </c>
      <c r="B72" s="36" t="s">
        <v>71</v>
      </c>
      <c r="C72" s="45">
        <v>51000</v>
      </c>
      <c r="D72" s="45">
        <v>163200</v>
      </c>
      <c r="E72" s="45">
        <v>122400</v>
      </c>
      <c r="F72" s="45">
        <v>-71400</v>
      </c>
      <c r="G72" s="45">
        <v>0</v>
      </c>
      <c r="H72" s="45">
        <v>157080</v>
      </c>
      <c r="I72" s="45">
        <v>204000</v>
      </c>
      <c r="J72" s="46"/>
      <c r="K72" s="46"/>
      <c r="L72" s="46"/>
      <c r="M72" s="46"/>
      <c r="N72" s="38">
        <f t="shared" si="0"/>
        <v>626280</v>
      </c>
    </row>
    <row r="73" spans="1:14" x14ac:dyDescent="0.2">
      <c r="A73" s="34">
        <f>DATE('format jaarrekening'!$B$8,MONTH(DATEVALUE(B73)),DAY(DATEVALUE(B73)))</f>
        <v>44988</v>
      </c>
      <c r="B73" s="36" t="s">
        <v>72</v>
      </c>
      <c r="C73" s="45">
        <v>52020</v>
      </c>
      <c r="D73" s="45">
        <v>166464</v>
      </c>
      <c r="E73" s="45">
        <v>124848</v>
      </c>
      <c r="F73" s="45">
        <v>-72828</v>
      </c>
      <c r="G73" s="45">
        <v>0</v>
      </c>
      <c r="H73" s="45">
        <v>160221.6</v>
      </c>
      <c r="I73" s="45">
        <v>208080</v>
      </c>
      <c r="J73" s="46"/>
      <c r="K73" s="46"/>
      <c r="L73" s="46"/>
      <c r="M73" s="46"/>
      <c r="N73" s="38">
        <f t="shared" si="0"/>
        <v>638805.6</v>
      </c>
    </row>
    <row r="74" spans="1:14" x14ac:dyDescent="0.2">
      <c r="A74" s="34">
        <f>DATE('format jaarrekening'!$B$8,MONTH(DATEVALUE(B74)),DAY(DATEVALUE(B74)))</f>
        <v>44989</v>
      </c>
      <c r="B74" s="36" t="s">
        <v>73</v>
      </c>
      <c r="C74" s="45">
        <v>52530</v>
      </c>
      <c r="D74" s="45">
        <v>389000</v>
      </c>
      <c r="E74" s="45">
        <v>319000</v>
      </c>
      <c r="F74" s="45">
        <v>214000</v>
      </c>
      <c r="G74" s="45">
        <v>333000</v>
      </c>
      <c r="H74" s="45">
        <v>116000</v>
      </c>
      <c r="I74" s="45">
        <v>146000</v>
      </c>
      <c r="J74" s="46"/>
      <c r="K74" s="46"/>
      <c r="L74" s="46"/>
      <c r="M74" s="46"/>
      <c r="N74" s="38">
        <f t="shared" si="0"/>
        <v>1569530</v>
      </c>
    </row>
    <row r="75" spans="1:14" x14ac:dyDescent="0.2">
      <c r="A75" s="34">
        <f>DATE('format jaarrekening'!$B$8,MONTH(DATEVALUE(B75)),DAY(DATEVALUE(B75)))</f>
        <v>44990</v>
      </c>
      <c r="B75" s="36" t="s">
        <v>74</v>
      </c>
      <c r="C75" s="45">
        <v>51000</v>
      </c>
      <c r="D75" s="45">
        <v>163200</v>
      </c>
      <c r="E75" s="45">
        <v>122400</v>
      </c>
      <c r="F75" s="45">
        <v>-71400</v>
      </c>
      <c r="G75" s="45">
        <v>0</v>
      </c>
      <c r="H75" s="45">
        <v>157080</v>
      </c>
      <c r="I75" s="45">
        <v>204000</v>
      </c>
      <c r="J75" s="46"/>
      <c r="K75" s="46"/>
      <c r="L75" s="46"/>
      <c r="M75" s="46"/>
      <c r="N75" s="38">
        <f t="shared" si="0"/>
        <v>626280</v>
      </c>
    </row>
    <row r="76" spans="1:14" x14ac:dyDescent="0.2">
      <c r="A76" s="34">
        <f>DATE('format jaarrekening'!$B$8,MONTH(DATEVALUE(B76)),DAY(DATEVALUE(B76)))</f>
        <v>44991</v>
      </c>
      <c r="B76" s="36" t="s">
        <v>75</v>
      </c>
      <c r="C76" s="45">
        <v>39397.5</v>
      </c>
      <c r="D76" s="45">
        <v>291750</v>
      </c>
      <c r="E76" s="45">
        <v>239250</v>
      </c>
      <c r="F76" s="45">
        <v>160500</v>
      </c>
      <c r="G76" s="45">
        <v>249750</v>
      </c>
      <c r="H76" s="45">
        <v>87000</v>
      </c>
      <c r="I76" s="45">
        <v>109500</v>
      </c>
      <c r="J76" s="46"/>
      <c r="K76" s="46"/>
      <c r="L76" s="46"/>
      <c r="M76" s="46"/>
      <c r="N76" s="38">
        <f t="shared" ref="N76:N101" si="1">MAX(SUM(C76:M76),0)</f>
        <v>1177147.5</v>
      </c>
    </row>
    <row r="77" spans="1:14" x14ac:dyDescent="0.2">
      <c r="A77" s="34">
        <f>DATE('format jaarrekening'!$B$8,MONTH(DATEVALUE(B77)),DAY(DATEVALUE(B77)))</f>
        <v>44992</v>
      </c>
      <c r="B77" s="36" t="s">
        <v>76</v>
      </c>
      <c r="C77" s="45">
        <v>78795</v>
      </c>
      <c r="D77" s="45">
        <v>583500</v>
      </c>
      <c r="E77" s="45">
        <v>478500</v>
      </c>
      <c r="F77" s="45">
        <v>321000</v>
      </c>
      <c r="G77" s="45">
        <v>499500</v>
      </c>
      <c r="H77" s="45">
        <v>174000</v>
      </c>
      <c r="I77" s="45">
        <v>219000</v>
      </c>
      <c r="J77" s="46"/>
      <c r="K77" s="46"/>
      <c r="L77" s="46"/>
      <c r="M77" s="46"/>
      <c r="N77" s="38">
        <f t="shared" si="1"/>
        <v>2354295</v>
      </c>
    </row>
    <row r="78" spans="1:14" x14ac:dyDescent="0.2">
      <c r="A78" s="34">
        <f>DATE('format jaarrekening'!$B$8,MONTH(DATEVALUE(B78)),DAY(DATEVALUE(B78)))</f>
        <v>44993</v>
      </c>
      <c r="B78" s="36" t="s">
        <v>77</v>
      </c>
      <c r="C78" s="45">
        <v>50000</v>
      </c>
      <c r="D78" s="45">
        <v>160000</v>
      </c>
      <c r="E78" s="45">
        <v>120000</v>
      </c>
      <c r="F78" s="45">
        <v>-70000</v>
      </c>
      <c r="G78" s="45">
        <v>0</v>
      </c>
      <c r="H78" s="45">
        <v>154000</v>
      </c>
      <c r="I78" s="45">
        <v>200000</v>
      </c>
      <c r="J78" s="46"/>
      <c r="K78" s="46"/>
      <c r="L78" s="46"/>
      <c r="M78" s="46"/>
      <c r="N78" s="38">
        <f t="shared" si="1"/>
        <v>614000</v>
      </c>
    </row>
    <row r="79" spans="1:14" x14ac:dyDescent="0.2">
      <c r="A79" s="34">
        <f>DATE('format jaarrekening'!$B$8,MONTH(DATEVALUE(B79)),DAY(DATEVALUE(B79)))</f>
        <v>44994</v>
      </c>
      <c r="B79" s="36" t="s">
        <v>78</v>
      </c>
      <c r="C79" s="45">
        <v>51000</v>
      </c>
      <c r="D79" s="45">
        <v>163200</v>
      </c>
      <c r="E79" s="45">
        <v>122400</v>
      </c>
      <c r="F79" s="45">
        <v>-71400</v>
      </c>
      <c r="G79" s="45">
        <v>0</v>
      </c>
      <c r="H79" s="45">
        <v>157080</v>
      </c>
      <c r="I79" s="45">
        <v>204000</v>
      </c>
      <c r="J79" s="46"/>
      <c r="K79" s="46"/>
      <c r="L79" s="46"/>
      <c r="M79" s="46"/>
      <c r="N79" s="38">
        <f t="shared" si="1"/>
        <v>626280</v>
      </c>
    </row>
    <row r="80" spans="1:14" x14ac:dyDescent="0.2">
      <c r="A80" s="34">
        <f>DATE('format jaarrekening'!$B$8,MONTH(DATEVALUE(B80)),DAY(DATEVALUE(B80)))</f>
        <v>44995</v>
      </c>
      <c r="B80" s="36" t="s">
        <v>79</v>
      </c>
      <c r="C80" s="45">
        <v>52020</v>
      </c>
      <c r="D80" s="45">
        <v>166464</v>
      </c>
      <c r="E80" s="45">
        <v>124848</v>
      </c>
      <c r="F80" s="45">
        <v>-72828</v>
      </c>
      <c r="G80" s="45">
        <v>0</v>
      </c>
      <c r="H80" s="45">
        <v>160221.6</v>
      </c>
      <c r="I80" s="45">
        <v>208080</v>
      </c>
      <c r="J80" s="46"/>
      <c r="K80" s="46"/>
      <c r="L80" s="46"/>
      <c r="M80" s="46"/>
      <c r="N80" s="38">
        <f t="shared" si="1"/>
        <v>638805.6</v>
      </c>
    </row>
    <row r="81" spans="1:14" x14ac:dyDescent="0.2">
      <c r="A81" s="34">
        <f>DATE('format jaarrekening'!$B$8,MONTH(DATEVALUE(B81)),DAY(DATEVALUE(B81)))</f>
        <v>44996</v>
      </c>
      <c r="B81" s="36" t="s">
        <v>80</v>
      </c>
      <c r="C81" s="45">
        <v>52530</v>
      </c>
      <c r="D81" s="45">
        <v>389000</v>
      </c>
      <c r="E81" s="45">
        <v>319000</v>
      </c>
      <c r="F81" s="45">
        <v>214000</v>
      </c>
      <c r="G81" s="45">
        <v>333000</v>
      </c>
      <c r="H81" s="45">
        <v>116000</v>
      </c>
      <c r="I81" s="45">
        <v>146000</v>
      </c>
      <c r="J81" s="46"/>
      <c r="K81" s="46"/>
      <c r="L81" s="46"/>
      <c r="M81" s="46"/>
      <c r="N81" s="38">
        <f t="shared" si="1"/>
        <v>1569530</v>
      </c>
    </row>
    <row r="82" spans="1:14" x14ac:dyDescent="0.2">
      <c r="A82" s="34">
        <f>DATE('format jaarrekening'!$B$8,MONTH(DATEVALUE(B82)),DAY(DATEVALUE(B82)))</f>
        <v>44997</v>
      </c>
      <c r="B82" s="36" t="s">
        <v>81</v>
      </c>
      <c r="C82" s="45">
        <v>51000</v>
      </c>
      <c r="D82" s="45">
        <v>163200</v>
      </c>
      <c r="E82" s="45">
        <v>122400</v>
      </c>
      <c r="F82" s="45">
        <v>-71400</v>
      </c>
      <c r="G82" s="45">
        <v>0</v>
      </c>
      <c r="H82" s="45">
        <v>157080</v>
      </c>
      <c r="I82" s="45">
        <v>204000</v>
      </c>
      <c r="J82" s="46"/>
      <c r="K82" s="46"/>
      <c r="L82" s="46"/>
      <c r="M82" s="46"/>
      <c r="N82" s="38">
        <f t="shared" si="1"/>
        <v>626280</v>
      </c>
    </row>
    <row r="83" spans="1:14" x14ac:dyDescent="0.2">
      <c r="A83" s="34">
        <f>DATE('format jaarrekening'!$B$8,MONTH(DATEVALUE(B83)),DAY(DATEVALUE(B83)))</f>
        <v>44998</v>
      </c>
      <c r="B83" s="36" t="s">
        <v>82</v>
      </c>
      <c r="C83" s="45">
        <v>39397.5</v>
      </c>
      <c r="D83" s="45">
        <v>291750</v>
      </c>
      <c r="E83" s="45">
        <v>239250</v>
      </c>
      <c r="F83" s="45">
        <v>160500</v>
      </c>
      <c r="G83" s="45">
        <v>249750</v>
      </c>
      <c r="H83" s="45">
        <v>87000</v>
      </c>
      <c r="I83" s="45">
        <v>109500</v>
      </c>
      <c r="J83" s="46"/>
      <c r="K83" s="46"/>
      <c r="L83" s="46"/>
      <c r="M83" s="46"/>
      <c r="N83" s="38">
        <f t="shared" si="1"/>
        <v>1177147.5</v>
      </c>
    </row>
    <row r="84" spans="1:14" x14ac:dyDescent="0.2">
      <c r="A84" s="34">
        <f>DATE('format jaarrekening'!$B$8,MONTH(DATEVALUE(B84)),DAY(DATEVALUE(B84)))</f>
        <v>44999</v>
      </c>
      <c r="B84" s="36" t="s">
        <v>83</v>
      </c>
      <c r="C84" s="45">
        <v>78795</v>
      </c>
      <c r="D84" s="45">
        <v>583500</v>
      </c>
      <c r="E84" s="45">
        <v>478500</v>
      </c>
      <c r="F84" s="45">
        <v>321000</v>
      </c>
      <c r="G84" s="45">
        <v>499500</v>
      </c>
      <c r="H84" s="45">
        <v>174000</v>
      </c>
      <c r="I84" s="45">
        <v>219000</v>
      </c>
      <c r="J84" s="46"/>
      <c r="K84" s="46"/>
      <c r="L84" s="46"/>
      <c r="M84" s="46"/>
      <c r="N84" s="38">
        <f t="shared" si="1"/>
        <v>2354295</v>
      </c>
    </row>
    <row r="85" spans="1:14" x14ac:dyDescent="0.2">
      <c r="A85" s="34">
        <f>DATE('format jaarrekening'!$B$8,MONTH(DATEVALUE(B85)),DAY(DATEVALUE(B85)))</f>
        <v>45000</v>
      </c>
      <c r="B85" s="36" t="s">
        <v>84</v>
      </c>
      <c r="C85" s="45">
        <v>50000</v>
      </c>
      <c r="D85" s="45">
        <v>160000</v>
      </c>
      <c r="E85" s="45">
        <v>120000</v>
      </c>
      <c r="F85" s="45">
        <v>-70000</v>
      </c>
      <c r="G85" s="45">
        <v>0</v>
      </c>
      <c r="H85" s="45">
        <v>154000</v>
      </c>
      <c r="I85" s="45">
        <v>200000</v>
      </c>
      <c r="J85" s="46"/>
      <c r="K85" s="46"/>
      <c r="L85" s="46"/>
      <c r="M85" s="46"/>
      <c r="N85" s="38">
        <f t="shared" si="1"/>
        <v>614000</v>
      </c>
    </row>
    <row r="86" spans="1:14" x14ac:dyDescent="0.2">
      <c r="A86" s="34">
        <f>DATE('format jaarrekening'!$B$8,MONTH(DATEVALUE(B86)),DAY(DATEVALUE(B86)))</f>
        <v>45001</v>
      </c>
      <c r="B86" s="36" t="s">
        <v>85</v>
      </c>
      <c r="C86" s="45">
        <v>51000</v>
      </c>
      <c r="D86" s="45">
        <v>163200</v>
      </c>
      <c r="E86" s="45">
        <v>122400</v>
      </c>
      <c r="F86" s="45">
        <v>-71400</v>
      </c>
      <c r="G86" s="45">
        <v>0</v>
      </c>
      <c r="H86" s="45">
        <v>157080</v>
      </c>
      <c r="I86" s="45">
        <v>204000</v>
      </c>
      <c r="J86" s="46"/>
      <c r="K86" s="46"/>
      <c r="L86" s="46"/>
      <c r="M86" s="46"/>
      <c r="N86" s="38">
        <f t="shared" si="1"/>
        <v>626280</v>
      </c>
    </row>
    <row r="87" spans="1:14" x14ac:dyDescent="0.2">
      <c r="A87" s="34">
        <f>DATE('format jaarrekening'!$B$8,MONTH(DATEVALUE(B87)),DAY(DATEVALUE(B87)))</f>
        <v>45002</v>
      </c>
      <c r="B87" s="36" t="s">
        <v>86</v>
      </c>
      <c r="C87" s="45">
        <v>52020</v>
      </c>
      <c r="D87" s="45">
        <v>166464</v>
      </c>
      <c r="E87" s="45">
        <v>124848</v>
      </c>
      <c r="F87" s="45">
        <v>-72828</v>
      </c>
      <c r="G87" s="45">
        <v>0</v>
      </c>
      <c r="H87" s="45">
        <v>160221.6</v>
      </c>
      <c r="I87" s="45">
        <v>208080</v>
      </c>
      <c r="J87" s="46"/>
      <c r="K87" s="46"/>
      <c r="L87" s="46"/>
      <c r="M87" s="46"/>
      <c r="N87" s="38">
        <f t="shared" si="1"/>
        <v>638805.6</v>
      </c>
    </row>
    <row r="88" spans="1:14" x14ac:dyDescent="0.2">
      <c r="A88" s="34">
        <f>DATE('format jaarrekening'!$B$8,MONTH(DATEVALUE(B88)),DAY(DATEVALUE(B88)))</f>
        <v>45003</v>
      </c>
      <c r="B88" s="36" t="s">
        <v>87</v>
      </c>
      <c r="C88" s="45">
        <v>52530</v>
      </c>
      <c r="D88" s="45">
        <v>389000</v>
      </c>
      <c r="E88" s="45">
        <v>319000</v>
      </c>
      <c r="F88" s="45">
        <v>214000</v>
      </c>
      <c r="G88" s="45">
        <v>333000</v>
      </c>
      <c r="H88" s="45">
        <v>116000</v>
      </c>
      <c r="I88" s="45">
        <v>146000</v>
      </c>
      <c r="J88" s="46"/>
      <c r="K88" s="46"/>
      <c r="L88" s="46"/>
      <c r="M88" s="46"/>
      <c r="N88" s="38">
        <f t="shared" si="1"/>
        <v>1569530</v>
      </c>
    </row>
    <row r="89" spans="1:14" x14ac:dyDescent="0.2">
      <c r="A89" s="34">
        <f>DATE('format jaarrekening'!$B$8,MONTH(DATEVALUE(B89)),DAY(DATEVALUE(B89)))</f>
        <v>45004</v>
      </c>
      <c r="B89" s="36" t="s">
        <v>88</v>
      </c>
      <c r="C89" s="45">
        <v>51000</v>
      </c>
      <c r="D89" s="45">
        <v>163200</v>
      </c>
      <c r="E89" s="45">
        <v>122400</v>
      </c>
      <c r="F89" s="45">
        <v>-71400</v>
      </c>
      <c r="G89" s="45">
        <v>0</v>
      </c>
      <c r="H89" s="45">
        <v>157080</v>
      </c>
      <c r="I89" s="45">
        <v>204000</v>
      </c>
      <c r="J89" s="46"/>
      <c r="K89" s="46"/>
      <c r="L89" s="46"/>
      <c r="M89" s="46"/>
      <c r="N89" s="38">
        <f t="shared" si="1"/>
        <v>626280</v>
      </c>
    </row>
    <row r="90" spans="1:14" x14ac:dyDescent="0.2">
      <c r="A90" s="34">
        <f>DATE('format jaarrekening'!$B$8,MONTH(DATEVALUE(B90)),DAY(DATEVALUE(B90)))</f>
        <v>45005</v>
      </c>
      <c r="B90" s="36" t="s">
        <v>89</v>
      </c>
      <c r="C90" s="45">
        <v>39397.5</v>
      </c>
      <c r="D90" s="45">
        <v>291750</v>
      </c>
      <c r="E90" s="45">
        <v>239250</v>
      </c>
      <c r="F90" s="45">
        <v>160500</v>
      </c>
      <c r="G90" s="45">
        <v>249750</v>
      </c>
      <c r="H90" s="45">
        <v>87000</v>
      </c>
      <c r="I90" s="45">
        <v>109500</v>
      </c>
      <c r="J90" s="46"/>
      <c r="K90" s="46"/>
      <c r="L90" s="46"/>
      <c r="M90" s="46"/>
      <c r="N90" s="38">
        <f t="shared" si="1"/>
        <v>1177147.5</v>
      </c>
    </row>
    <row r="91" spans="1:14" x14ac:dyDescent="0.2">
      <c r="A91" s="34">
        <f>DATE('format jaarrekening'!$B$8,MONTH(DATEVALUE(B91)),DAY(DATEVALUE(B91)))</f>
        <v>45006</v>
      </c>
      <c r="B91" s="36" t="s">
        <v>90</v>
      </c>
      <c r="C91" s="45">
        <v>78795</v>
      </c>
      <c r="D91" s="45">
        <v>583500</v>
      </c>
      <c r="E91" s="45">
        <v>478500</v>
      </c>
      <c r="F91" s="45">
        <v>321000</v>
      </c>
      <c r="G91" s="45">
        <v>499500</v>
      </c>
      <c r="H91" s="45">
        <v>174000</v>
      </c>
      <c r="I91" s="45">
        <v>219000</v>
      </c>
      <c r="J91" s="46"/>
      <c r="K91" s="46"/>
      <c r="L91" s="46"/>
      <c r="M91" s="46"/>
      <c r="N91" s="38">
        <f t="shared" si="1"/>
        <v>2354295</v>
      </c>
    </row>
    <row r="92" spans="1:14" x14ac:dyDescent="0.2">
      <c r="A92" s="34">
        <f>DATE('format jaarrekening'!$B$8,MONTH(DATEVALUE(B92)),DAY(DATEVALUE(B92)))</f>
        <v>45007</v>
      </c>
      <c r="B92" s="36" t="s">
        <v>91</v>
      </c>
      <c r="C92" s="45"/>
      <c r="D92" s="45"/>
      <c r="E92" s="45"/>
      <c r="F92" s="45"/>
      <c r="G92" s="45"/>
      <c r="H92" s="45"/>
      <c r="I92" s="45"/>
      <c r="J92" s="46"/>
      <c r="K92" s="46"/>
      <c r="L92" s="46"/>
      <c r="M92" s="46"/>
      <c r="N92" s="38">
        <f t="shared" si="1"/>
        <v>0</v>
      </c>
    </row>
    <row r="93" spans="1:14" x14ac:dyDescent="0.2">
      <c r="A93" s="34">
        <f>DATE('format jaarrekening'!$B$8,MONTH(DATEVALUE(B93)),DAY(DATEVALUE(B93)))</f>
        <v>45008</v>
      </c>
      <c r="B93" s="36" t="s">
        <v>92</v>
      </c>
      <c r="C93" s="45"/>
      <c r="D93" s="45"/>
      <c r="E93" s="45"/>
      <c r="F93" s="45"/>
      <c r="G93" s="45"/>
      <c r="H93" s="45"/>
      <c r="I93" s="45"/>
      <c r="J93" s="46"/>
      <c r="K93" s="46"/>
      <c r="L93" s="46"/>
      <c r="M93" s="46"/>
      <c r="N93" s="38">
        <f t="shared" si="1"/>
        <v>0</v>
      </c>
    </row>
    <row r="94" spans="1:14" x14ac:dyDescent="0.2">
      <c r="A94" s="34">
        <f>DATE('format jaarrekening'!$B$8,MONTH(DATEVALUE(B94)),DAY(DATEVALUE(B94)))</f>
        <v>45009</v>
      </c>
      <c r="B94" s="36" t="s">
        <v>93</v>
      </c>
      <c r="C94" s="45"/>
      <c r="D94" s="45"/>
      <c r="E94" s="45"/>
      <c r="F94" s="45"/>
      <c r="G94" s="45"/>
      <c r="H94" s="45"/>
      <c r="I94" s="45"/>
      <c r="J94" s="46"/>
      <c r="K94" s="46"/>
      <c r="L94" s="46"/>
      <c r="M94" s="46"/>
      <c r="N94" s="38">
        <f t="shared" si="1"/>
        <v>0</v>
      </c>
    </row>
    <row r="95" spans="1:14" x14ac:dyDescent="0.2">
      <c r="A95" s="34">
        <f>DATE('format jaarrekening'!$B$8,MONTH(DATEVALUE(B95)),DAY(DATEVALUE(B95)))</f>
        <v>45010</v>
      </c>
      <c r="B95" s="36" t="s">
        <v>94</v>
      </c>
      <c r="C95" s="45"/>
      <c r="D95" s="45"/>
      <c r="E95" s="45"/>
      <c r="F95" s="45"/>
      <c r="G95" s="45"/>
      <c r="H95" s="45"/>
      <c r="I95" s="45"/>
      <c r="J95" s="46"/>
      <c r="K95" s="46"/>
      <c r="L95" s="46"/>
      <c r="M95" s="46"/>
      <c r="N95" s="38">
        <f t="shared" si="1"/>
        <v>0</v>
      </c>
    </row>
    <row r="96" spans="1:14" x14ac:dyDescent="0.2">
      <c r="A96" s="34">
        <f>DATE('format jaarrekening'!$B$8,MONTH(DATEVALUE(B96)),DAY(DATEVALUE(B96)))</f>
        <v>45011</v>
      </c>
      <c r="B96" s="36" t="s">
        <v>95</v>
      </c>
      <c r="C96" s="45"/>
      <c r="D96" s="45"/>
      <c r="E96" s="45"/>
      <c r="F96" s="45"/>
      <c r="G96" s="45"/>
      <c r="H96" s="45"/>
      <c r="I96" s="45"/>
      <c r="J96" s="46"/>
      <c r="K96" s="46"/>
      <c r="L96" s="46"/>
      <c r="M96" s="46"/>
      <c r="N96" s="38">
        <f t="shared" si="1"/>
        <v>0</v>
      </c>
    </row>
    <row r="97" spans="1:14" x14ac:dyDescent="0.2">
      <c r="A97" s="34">
        <f>DATE('format jaarrekening'!$B$8,MONTH(DATEVALUE(B97)),DAY(DATEVALUE(B97)))</f>
        <v>45012</v>
      </c>
      <c r="B97" s="36" t="s">
        <v>96</v>
      </c>
      <c r="C97" s="45"/>
      <c r="D97" s="45"/>
      <c r="E97" s="45"/>
      <c r="F97" s="45"/>
      <c r="G97" s="45"/>
      <c r="H97" s="45"/>
      <c r="I97" s="45"/>
      <c r="J97" s="46"/>
      <c r="K97" s="46"/>
      <c r="L97" s="46"/>
      <c r="M97" s="46"/>
      <c r="N97" s="38">
        <f t="shared" si="1"/>
        <v>0</v>
      </c>
    </row>
    <row r="98" spans="1:14" x14ac:dyDescent="0.2">
      <c r="A98" s="34">
        <f>DATE('format jaarrekening'!$B$8,MONTH(DATEVALUE(B98)),DAY(DATEVALUE(B98)))</f>
        <v>45013</v>
      </c>
      <c r="B98" s="36" t="s">
        <v>97</v>
      </c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38">
        <f t="shared" si="1"/>
        <v>0</v>
      </c>
    </row>
    <row r="99" spans="1:14" x14ac:dyDescent="0.2">
      <c r="A99" s="34">
        <f>DATE('format jaarrekening'!$B$8,MONTH(DATEVALUE(B99)),DAY(DATEVALUE(B99)))</f>
        <v>45014</v>
      </c>
      <c r="B99" s="36" t="s">
        <v>98</v>
      </c>
      <c r="C99" s="45"/>
      <c r="D99" s="45"/>
      <c r="E99" s="45"/>
      <c r="F99" s="45"/>
      <c r="G99" s="45"/>
      <c r="H99" s="45"/>
      <c r="I99" s="45"/>
      <c r="J99" s="46"/>
      <c r="K99" s="46"/>
      <c r="L99" s="46"/>
      <c r="M99" s="46"/>
      <c r="N99" s="38">
        <f t="shared" si="1"/>
        <v>0</v>
      </c>
    </row>
    <row r="100" spans="1:14" x14ac:dyDescent="0.2">
      <c r="A100" s="34">
        <f>DATE('format jaarrekening'!$B$8,MONTH(DATEVALUE(B100)),DAY(DATEVALUE(B100)))</f>
        <v>45015</v>
      </c>
      <c r="B100" s="36" t="s">
        <v>99</v>
      </c>
      <c r="C100" s="45"/>
      <c r="D100" s="45"/>
      <c r="E100" s="45"/>
      <c r="F100" s="45"/>
      <c r="G100" s="45"/>
      <c r="H100" s="45"/>
      <c r="I100" s="45"/>
      <c r="J100" s="46"/>
      <c r="K100" s="46"/>
      <c r="L100" s="46"/>
      <c r="M100" s="46"/>
      <c r="N100" s="38">
        <f t="shared" si="1"/>
        <v>0</v>
      </c>
    </row>
    <row r="101" spans="1:14" x14ac:dyDescent="0.2">
      <c r="A101" s="34">
        <f>DATE('format jaarrekening'!$B$8,MONTH(DATEVALUE(B101)),DAY(DATEVALUE(B101)))</f>
        <v>45016</v>
      </c>
      <c r="B101" s="36" t="s">
        <v>100</v>
      </c>
      <c r="C101" s="45"/>
      <c r="D101" s="45"/>
      <c r="E101" s="45"/>
      <c r="F101" s="45"/>
      <c r="G101" s="45"/>
      <c r="H101" s="45"/>
      <c r="I101" s="45"/>
      <c r="J101" s="46"/>
      <c r="K101" s="46"/>
      <c r="L101" s="46"/>
      <c r="M101" s="46"/>
      <c r="N101" s="38">
        <f t="shared" si="1"/>
        <v>0</v>
      </c>
    </row>
    <row r="102" spans="1:14" x14ac:dyDescent="0.2">
      <c r="A102" s="37"/>
      <c r="B102" s="38"/>
      <c r="C102" s="39"/>
      <c r="D102" s="39"/>
    </row>
  </sheetData>
  <mergeCells count="2">
    <mergeCell ref="N9:N10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102"/>
  <sheetViews>
    <sheetView workbookViewId="0"/>
  </sheetViews>
  <sheetFormatPr defaultRowHeight="12.75" x14ac:dyDescent="0.2"/>
  <cols>
    <col min="1" max="2" width="5.19921875" style="30" customWidth="1"/>
    <col min="3" max="4" width="10.09765625" style="31" customWidth="1"/>
    <col min="5" max="13" width="10.09765625" style="30" customWidth="1"/>
    <col min="14" max="14" width="9.8984375" style="30" customWidth="1"/>
    <col min="15" max="16384" width="8.796875" style="30"/>
  </cols>
  <sheetData>
    <row r="1" spans="1:14" ht="23.25" x14ac:dyDescent="0.35">
      <c r="A1" s="49" t="str">
        <f>"Berekening uitzettingen buiten schatkist "&amp;A9</f>
        <v>Berekening uitzettingen buiten schatkist Kwartaal 2</v>
      </c>
      <c r="B1" s="50"/>
      <c r="C1" s="51"/>
      <c r="D1" s="51"/>
      <c r="E1" s="50"/>
      <c r="F1" s="50"/>
      <c r="G1" s="50"/>
      <c r="H1" s="50"/>
      <c r="I1" s="50"/>
      <c r="J1" s="50"/>
      <c r="K1" s="16"/>
      <c r="L1" s="16"/>
      <c r="M1" s="16"/>
      <c r="N1" s="16"/>
    </row>
    <row r="2" spans="1:14" ht="15" x14ac:dyDescent="0.25">
      <c r="A2" s="50" t="s">
        <v>414</v>
      </c>
      <c r="B2" s="50"/>
      <c r="C2" s="51"/>
      <c r="D2" s="51"/>
      <c r="E2" s="50"/>
      <c r="F2" s="50"/>
      <c r="G2" s="50"/>
      <c r="H2" s="50"/>
      <c r="I2" s="50"/>
      <c r="J2" s="50"/>
      <c r="K2" s="16"/>
      <c r="L2" s="16"/>
      <c r="M2" s="16"/>
      <c r="N2" s="16"/>
    </row>
    <row r="3" spans="1:14" ht="15" x14ac:dyDescent="0.25">
      <c r="A3" s="50"/>
      <c r="B3" s="50"/>
      <c r="C3" s="51"/>
      <c r="D3" s="51"/>
      <c r="E3" s="50"/>
      <c r="F3" s="50"/>
      <c r="G3" s="50"/>
      <c r="H3" s="50"/>
      <c r="I3" s="50"/>
      <c r="J3" s="50"/>
      <c r="K3" s="16"/>
      <c r="L3" s="16"/>
      <c r="M3" s="16"/>
      <c r="N3" s="16"/>
    </row>
    <row r="4" spans="1:14" x14ac:dyDescent="0.2">
      <c r="A4" s="75" t="str">
        <f>"Samenvattende tabel "&amp;A9</f>
        <v>Samenvattende tabel Kwartaal 2</v>
      </c>
      <c r="B4" s="75"/>
      <c r="C4" s="75"/>
      <c r="D4" s="75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42" t="s">
        <v>9</v>
      </c>
      <c r="B5" s="42"/>
      <c r="C5" s="42"/>
      <c r="D5" s="43">
        <f>COUNT(A11:A101)</f>
        <v>91</v>
      </c>
      <c r="E5" s="52"/>
      <c r="F5" s="52"/>
      <c r="G5" s="52"/>
      <c r="H5" s="50"/>
      <c r="I5" s="50"/>
      <c r="J5" s="50"/>
      <c r="K5" s="50"/>
      <c r="L5" s="50"/>
      <c r="M5" s="50"/>
      <c r="N5" s="50"/>
    </row>
    <row r="6" spans="1:14" ht="15" x14ac:dyDescent="0.2">
      <c r="A6" s="42" t="s">
        <v>412</v>
      </c>
      <c r="B6" s="42"/>
      <c r="C6" s="42"/>
      <c r="D6" s="48">
        <f>SUM(N11:N101)</f>
        <v>7606338.0999999996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">
      <c r="A7" s="42" t="s">
        <v>411</v>
      </c>
      <c r="B7" s="42"/>
      <c r="C7" s="42"/>
      <c r="D7" s="48">
        <f>IFERROR(D6/D5,0)</f>
        <v>83586.132967032958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">
      <c r="A8" s="50"/>
      <c r="B8" s="50"/>
      <c r="C8" s="51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2.75" customHeight="1" x14ac:dyDescent="0.25">
      <c r="A9" s="32" t="s">
        <v>415</v>
      </c>
      <c r="B9" s="41"/>
      <c r="C9" s="40" t="s">
        <v>3</v>
      </c>
      <c r="D9" s="40" t="s">
        <v>4</v>
      </c>
      <c r="E9" s="40" t="s">
        <v>5</v>
      </c>
      <c r="F9" s="40" t="s">
        <v>6</v>
      </c>
      <c r="G9" s="40" t="s">
        <v>7</v>
      </c>
      <c r="H9" s="40" t="s">
        <v>8</v>
      </c>
      <c r="I9" s="40" t="s">
        <v>376</v>
      </c>
      <c r="J9" s="40" t="s">
        <v>405</v>
      </c>
      <c r="K9" s="40" t="s">
        <v>406</v>
      </c>
      <c r="L9" s="40" t="s">
        <v>407</v>
      </c>
      <c r="M9" s="40" t="s">
        <v>408</v>
      </c>
      <c r="N9" s="74" t="s">
        <v>413</v>
      </c>
    </row>
    <row r="10" spans="1:14" x14ac:dyDescent="0.2">
      <c r="A10" s="33" t="s">
        <v>409</v>
      </c>
      <c r="B10" s="33" t="s">
        <v>410</v>
      </c>
      <c r="C10" s="44" t="s">
        <v>2</v>
      </c>
      <c r="D10" s="44" t="s">
        <v>2</v>
      </c>
      <c r="E10" s="44" t="s">
        <v>2</v>
      </c>
      <c r="F10" s="44" t="s">
        <v>2</v>
      </c>
      <c r="G10" s="44" t="s">
        <v>2</v>
      </c>
      <c r="H10" s="44" t="s">
        <v>2</v>
      </c>
      <c r="I10" s="44" t="s">
        <v>2</v>
      </c>
      <c r="J10" s="44" t="s">
        <v>2</v>
      </c>
      <c r="K10" s="44" t="s">
        <v>2</v>
      </c>
      <c r="L10" s="44" t="s">
        <v>2</v>
      </c>
      <c r="M10" s="44" t="s">
        <v>2</v>
      </c>
      <c r="N10" s="74"/>
    </row>
    <row r="11" spans="1:14" x14ac:dyDescent="0.2">
      <c r="A11" s="34">
        <f>DATE('format jaarrekening'!$B$8,MONTH(DATEVALUE(B11)),DAY(DATEVALUE(B11)))</f>
        <v>45017</v>
      </c>
      <c r="B11" s="35" t="s">
        <v>101</v>
      </c>
      <c r="C11" s="45">
        <v>50000</v>
      </c>
      <c r="D11" s="45">
        <v>160000</v>
      </c>
      <c r="E11" s="45">
        <v>120000</v>
      </c>
      <c r="F11" s="45">
        <v>-70000</v>
      </c>
      <c r="G11" s="45">
        <v>0</v>
      </c>
      <c r="H11" s="45">
        <v>154000</v>
      </c>
      <c r="I11" s="45">
        <v>200000</v>
      </c>
      <c r="J11" s="46"/>
      <c r="K11" s="46"/>
      <c r="L11" s="46"/>
      <c r="M11" s="46"/>
      <c r="N11" s="38">
        <f>MAX(SUM(C11:M11),0)</f>
        <v>614000</v>
      </c>
    </row>
    <row r="12" spans="1:14" x14ac:dyDescent="0.2">
      <c r="A12" s="34">
        <f>DATE('format jaarrekening'!$B$8,MONTH(DATEVALUE(B12)),DAY(DATEVALUE(B12)))</f>
        <v>45018</v>
      </c>
      <c r="B12" s="36" t="s">
        <v>102</v>
      </c>
      <c r="C12" s="45">
        <v>51000</v>
      </c>
      <c r="D12" s="45">
        <v>163200</v>
      </c>
      <c r="E12" s="45">
        <v>122400</v>
      </c>
      <c r="F12" s="45">
        <v>-71400</v>
      </c>
      <c r="G12" s="45">
        <v>0</v>
      </c>
      <c r="H12" s="45">
        <v>157080</v>
      </c>
      <c r="I12" s="45">
        <v>204000</v>
      </c>
      <c r="J12" s="46"/>
      <c r="K12" s="46"/>
      <c r="L12" s="46"/>
      <c r="M12" s="46"/>
      <c r="N12" s="38">
        <f t="shared" ref="N12:N75" si="0">MAX(SUM(C12:M12),0)</f>
        <v>626280</v>
      </c>
    </row>
    <row r="13" spans="1:14" x14ac:dyDescent="0.2">
      <c r="A13" s="34">
        <f>DATE('format jaarrekening'!$B$8,MONTH(DATEVALUE(B13)),DAY(DATEVALUE(B13)))</f>
        <v>45019</v>
      </c>
      <c r="B13" s="36" t="s">
        <v>103</v>
      </c>
      <c r="C13" s="45">
        <v>52020</v>
      </c>
      <c r="D13" s="45">
        <v>166464</v>
      </c>
      <c r="E13" s="45">
        <v>124848</v>
      </c>
      <c r="F13" s="45">
        <v>-72828</v>
      </c>
      <c r="G13" s="45">
        <v>0</v>
      </c>
      <c r="H13" s="45">
        <v>160221.6</v>
      </c>
      <c r="I13" s="45">
        <v>208080</v>
      </c>
      <c r="J13" s="46"/>
      <c r="K13" s="46"/>
      <c r="L13" s="46"/>
      <c r="M13" s="46"/>
      <c r="N13" s="38">
        <f t="shared" si="0"/>
        <v>638805.6</v>
      </c>
    </row>
    <row r="14" spans="1:14" x14ac:dyDescent="0.2">
      <c r="A14" s="34">
        <f>DATE('format jaarrekening'!$B$8,MONTH(DATEVALUE(B14)),DAY(DATEVALUE(B14)))</f>
        <v>45020</v>
      </c>
      <c r="B14" s="36" t="s">
        <v>104</v>
      </c>
      <c r="C14" s="45">
        <v>52530</v>
      </c>
      <c r="D14" s="45">
        <v>389000</v>
      </c>
      <c r="E14" s="45">
        <v>319000</v>
      </c>
      <c r="F14" s="45">
        <v>214000</v>
      </c>
      <c r="G14" s="45">
        <v>333000</v>
      </c>
      <c r="H14" s="45">
        <v>116000</v>
      </c>
      <c r="I14" s="45">
        <v>146000</v>
      </c>
      <c r="J14" s="46"/>
      <c r="K14" s="46"/>
      <c r="L14" s="46"/>
      <c r="M14" s="46"/>
      <c r="N14" s="38">
        <f t="shared" si="0"/>
        <v>1569530</v>
      </c>
    </row>
    <row r="15" spans="1:14" x14ac:dyDescent="0.2">
      <c r="A15" s="34">
        <f>DATE('format jaarrekening'!$B$8,MONTH(DATEVALUE(B15)),DAY(DATEVALUE(B15)))</f>
        <v>45021</v>
      </c>
      <c r="B15" s="36" t="s">
        <v>105</v>
      </c>
      <c r="C15" s="45">
        <v>51000</v>
      </c>
      <c r="D15" s="45">
        <v>163200</v>
      </c>
      <c r="E15" s="45">
        <v>122400</v>
      </c>
      <c r="F15" s="45">
        <v>-71400</v>
      </c>
      <c r="G15" s="45">
        <v>0</v>
      </c>
      <c r="H15" s="45">
        <v>157080</v>
      </c>
      <c r="I15" s="45">
        <v>204000</v>
      </c>
      <c r="J15" s="46"/>
      <c r="K15" s="46"/>
      <c r="L15" s="46"/>
      <c r="M15" s="46"/>
      <c r="N15" s="38">
        <f t="shared" si="0"/>
        <v>626280</v>
      </c>
    </row>
    <row r="16" spans="1:14" x14ac:dyDescent="0.2">
      <c r="A16" s="34">
        <f>DATE('format jaarrekening'!$B$8,MONTH(DATEVALUE(B16)),DAY(DATEVALUE(B16)))</f>
        <v>45022</v>
      </c>
      <c r="B16" s="36" t="s">
        <v>106</v>
      </c>
      <c r="C16" s="45">
        <v>39397.5</v>
      </c>
      <c r="D16" s="45">
        <v>291750</v>
      </c>
      <c r="E16" s="45">
        <v>239250</v>
      </c>
      <c r="F16" s="45">
        <v>160500</v>
      </c>
      <c r="G16" s="45">
        <v>249750</v>
      </c>
      <c r="H16" s="45">
        <v>87000</v>
      </c>
      <c r="I16" s="45">
        <v>109500</v>
      </c>
      <c r="J16" s="46"/>
      <c r="K16" s="46"/>
      <c r="L16" s="46"/>
      <c r="M16" s="46"/>
      <c r="N16" s="38">
        <f t="shared" si="0"/>
        <v>1177147.5</v>
      </c>
    </row>
    <row r="17" spans="1:14" x14ac:dyDescent="0.2">
      <c r="A17" s="34">
        <f>DATE('format jaarrekening'!$B$8,MONTH(DATEVALUE(B17)),DAY(DATEVALUE(B17)))</f>
        <v>45023</v>
      </c>
      <c r="B17" s="36" t="s">
        <v>107</v>
      </c>
      <c r="C17" s="45">
        <v>78795</v>
      </c>
      <c r="D17" s="45">
        <v>583500</v>
      </c>
      <c r="E17" s="45">
        <v>478500</v>
      </c>
      <c r="F17" s="45">
        <v>321000</v>
      </c>
      <c r="G17" s="45">
        <v>499500</v>
      </c>
      <c r="H17" s="45">
        <v>174000</v>
      </c>
      <c r="I17" s="45">
        <v>219000</v>
      </c>
      <c r="J17" s="46"/>
      <c r="K17" s="46"/>
      <c r="L17" s="46"/>
      <c r="M17" s="46"/>
      <c r="N17" s="38">
        <f t="shared" si="0"/>
        <v>2354295</v>
      </c>
    </row>
    <row r="18" spans="1:14" x14ac:dyDescent="0.2">
      <c r="A18" s="34">
        <f>DATE('format jaarrekening'!$B$8,MONTH(DATEVALUE(B18)),DAY(DATEVALUE(B18)))</f>
        <v>45024</v>
      </c>
      <c r="B18" s="36" t="s">
        <v>108</v>
      </c>
      <c r="C18" s="45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38">
        <f t="shared" si="0"/>
        <v>0</v>
      </c>
    </row>
    <row r="19" spans="1:14" x14ac:dyDescent="0.2">
      <c r="A19" s="34">
        <f>DATE('format jaarrekening'!$B$8,MONTH(DATEVALUE(B19)),DAY(DATEVALUE(B19)))</f>
        <v>45025</v>
      </c>
      <c r="B19" s="36" t="s">
        <v>109</v>
      </c>
      <c r="C19" s="45"/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38">
        <f t="shared" si="0"/>
        <v>0</v>
      </c>
    </row>
    <row r="20" spans="1:14" x14ac:dyDescent="0.2">
      <c r="A20" s="34">
        <f>DATE('format jaarrekening'!$B$8,MONTH(DATEVALUE(B20)),DAY(DATEVALUE(B20)))</f>
        <v>45026</v>
      </c>
      <c r="B20" s="36" t="s">
        <v>110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38">
        <f t="shared" si="0"/>
        <v>0</v>
      </c>
    </row>
    <row r="21" spans="1:14" x14ac:dyDescent="0.2">
      <c r="A21" s="34">
        <f>DATE('format jaarrekening'!$B$8,MONTH(DATEVALUE(B21)),DAY(DATEVALUE(B21)))</f>
        <v>45027</v>
      </c>
      <c r="B21" s="36" t="s">
        <v>111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38">
        <f t="shared" si="0"/>
        <v>0</v>
      </c>
    </row>
    <row r="22" spans="1:14" x14ac:dyDescent="0.2">
      <c r="A22" s="34">
        <f>DATE('format jaarrekening'!$B$8,MONTH(DATEVALUE(B22)),DAY(DATEVALUE(B22)))</f>
        <v>45028</v>
      </c>
      <c r="B22" s="36" t="s">
        <v>112</v>
      </c>
      <c r="C22" s="45"/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38">
        <f t="shared" si="0"/>
        <v>0</v>
      </c>
    </row>
    <row r="23" spans="1:14" x14ac:dyDescent="0.2">
      <c r="A23" s="34">
        <f>DATE('format jaarrekening'!$B$8,MONTH(DATEVALUE(B23)),DAY(DATEVALUE(B23)))</f>
        <v>45029</v>
      </c>
      <c r="B23" s="36" t="s">
        <v>113</v>
      </c>
      <c r="C23" s="45"/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38">
        <f t="shared" si="0"/>
        <v>0</v>
      </c>
    </row>
    <row r="24" spans="1:14" x14ac:dyDescent="0.2">
      <c r="A24" s="34">
        <f>DATE('format jaarrekening'!$B$8,MONTH(DATEVALUE(B24)),DAY(DATEVALUE(B24)))</f>
        <v>45030</v>
      </c>
      <c r="B24" s="36" t="s">
        <v>114</v>
      </c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38">
        <f t="shared" si="0"/>
        <v>0</v>
      </c>
    </row>
    <row r="25" spans="1:14" x14ac:dyDescent="0.2">
      <c r="A25" s="34">
        <f>DATE('format jaarrekening'!$B$8,MONTH(DATEVALUE(B25)),DAY(DATEVALUE(B25)))</f>
        <v>45031</v>
      </c>
      <c r="B25" s="36" t="s">
        <v>115</v>
      </c>
      <c r="C25" s="45"/>
      <c r="D25" s="45"/>
      <c r="E25" s="45"/>
      <c r="F25" s="45"/>
      <c r="G25" s="45"/>
      <c r="H25" s="45"/>
      <c r="I25" s="45"/>
      <c r="J25" s="46"/>
      <c r="K25" s="46"/>
      <c r="L25" s="46"/>
      <c r="M25" s="46"/>
      <c r="N25" s="38">
        <f t="shared" si="0"/>
        <v>0</v>
      </c>
    </row>
    <row r="26" spans="1:14" x14ac:dyDescent="0.2">
      <c r="A26" s="34">
        <f>DATE('format jaarrekening'!$B$8,MONTH(DATEVALUE(B26)),DAY(DATEVALUE(B26)))</f>
        <v>45032</v>
      </c>
      <c r="B26" s="36" t="s">
        <v>116</v>
      </c>
      <c r="C26" s="45"/>
      <c r="D26" s="45"/>
      <c r="E26" s="45"/>
      <c r="F26" s="45"/>
      <c r="G26" s="45"/>
      <c r="H26" s="45"/>
      <c r="I26" s="45"/>
      <c r="J26" s="46"/>
      <c r="K26" s="46"/>
      <c r="L26" s="46"/>
      <c r="M26" s="46"/>
      <c r="N26" s="38">
        <f t="shared" si="0"/>
        <v>0</v>
      </c>
    </row>
    <row r="27" spans="1:14" x14ac:dyDescent="0.2">
      <c r="A27" s="34">
        <f>DATE('format jaarrekening'!$B$8,MONTH(DATEVALUE(B27)),DAY(DATEVALUE(B27)))</f>
        <v>45033</v>
      </c>
      <c r="B27" s="36" t="s">
        <v>117</v>
      </c>
      <c r="C27" s="45"/>
      <c r="D27" s="45"/>
      <c r="E27" s="45"/>
      <c r="F27" s="45"/>
      <c r="G27" s="45"/>
      <c r="H27" s="45"/>
      <c r="I27" s="45"/>
      <c r="J27" s="46"/>
      <c r="K27" s="46"/>
      <c r="L27" s="46"/>
      <c r="M27" s="46"/>
      <c r="N27" s="38">
        <f t="shared" si="0"/>
        <v>0</v>
      </c>
    </row>
    <row r="28" spans="1:14" x14ac:dyDescent="0.2">
      <c r="A28" s="34">
        <f>DATE('format jaarrekening'!$B$8,MONTH(DATEVALUE(B28)),DAY(DATEVALUE(B28)))</f>
        <v>45034</v>
      </c>
      <c r="B28" s="36" t="s">
        <v>118</v>
      </c>
      <c r="C28" s="45"/>
      <c r="D28" s="45"/>
      <c r="E28" s="45"/>
      <c r="F28" s="45"/>
      <c r="G28" s="45"/>
      <c r="H28" s="45"/>
      <c r="I28" s="45"/>
      <c r="J28" s="46"/>
      <c r="K28" s="46"/>
      <c r="L28" s="46"/>
      <c r="M28" s="46"/>
      <c r="N28" s="38">
        <f t="shared" si="0"/>
        <v>0</v>
      </c>
    </row>
    <row r="29" spans="1:14" x14ac:dyDescent="0.2">
      <c r="A29" s="34">
        <f>DATE('format jaarrekening'!$B$8,MONTH(DATEVALUE(B29)),DAY(DATEVALUE(B29)))</f>
        <v>45035</v>
      </c>
      <c r="B29" s="36" t="s">
        <v>119</v>
      </c>
      <c r="C29" s="45"/>
      <c r="D29" s="45"/>
      <c r="E29" s="45"/>
      <c r="F29" s="45"/>
      <c r="G29" s="45"/>
      <c r="H29" s="45"/>
      <c r="I29" s="45"/>
      <c r="J29" s="46"/>
      <c r="K29" s="46"/>
      <c r="L29" s="46"/>
      <c r="M29" s="46"/>
      <c r="N29" s="38">
        <f t="shared" si="0"/>
        <v>0</v>
      </c>
    </row>
    <row r="30" spans="1:14" x14ac:dyDescent="0.2">
      <c r="A30" s="34">
        <f>DATE('format jaarrekening'!$B$8,MONTH(DATEVALUE(B30)),DAY(DATEVALUE(B30)))</f>
        <v>45036</v>
      </c>
      <c r="B30" s="36" t="s">
        <v>120</v>
      </c>
      <c r="C30" s="45"/>
      <c r="D30" s="45"/>
      <c r="E30" s="45"/>
      <c r="F30" s="45"/>
      <c r="G30" s="45"/>
      <c r="H30" s="45"/>
      <c r="I30" s="45"/>
      <c r="J30" s="46"/>
      <c r="K30" s="46"/>
      <c r="L30" s="46"/>
      <c r="M30" s="46"/>
      <c r="N30" s="38">
        <f t="shared" si="0"/>
        <v>0</v>
      </c>
    </row>
    <row r="31" spans="1:14" x14ac:dyDescent="0.2">
      <c r="A31" s="34">
        <f>DATE('format jaarrekening'!$B$8,MONTH(DATEVALUE(B31)),DAY(DATEVALUE(B31)))</f>
        <v>45037</v>
      </c>
      <c r="B31" s="36" t="s">
        <v>121</v>
      </c>
      <c r="C31" s="45"/>
      <c r="D31" s="45"/>
      <c r="E31" s="45"/>
      <c r="F31" s="45"/>
      <c r="G31" s="45"/>
      <c r="H31" s="45"/>
      <c r="I31" s="45"/>
      <c r="J31" s="46"/>
      <c r="K31" s="46"/>
      <c r="L31" s="46"/>
      <c r="M31" s="46"/>
      <c r="N31" s="38">
        <f t="shared" si="0"/>
        <v>0</v>
      </c>
    </row>
    <row r="32" spans="1:14" x14ac:dyDescent="0.2">
      <c r="A32" s="34">
        <f>DATE('format jaarrekening'!$B$8,MONTH(DATEVALUE(B32)),DAY(DATEVALUE(B32)))</f>
        <v>45038</v>
      </c>
      <c r="B32" s="36" t="s">
        <v>122</v>
      </c>
      <c r="C32" s="45"/>
      <c r="D32" s="45"/>
      <c r="E32" s="45"/>
      <c r="F32" s="45"/>
      <c r="G32" s="45"/>
      <c r="H32" s="45"/>
      <c r="I32" s="45"/>
      <c r="J32" s="46"/>
      <c r="K32" s="46"/>
      <c r="L32" s="46"/>
      <c r="M32" s="46"/>
      <c r="N32" s="38">
        <f t="shared" si="0"/>
        <v>0</v>
      </c>
    </row>
    <row r="33" spans="1:14" x14ac:dyDescent="0.2">
      <c r="A33" s="34">
        <f>DATE('format jaarrekening'!$B$8,MONTH(DATEVALUE(B33)),DAY(DATEVALUE(B33)))</f>
        <v>45039</v>
      </c>
      <c r="B33" s="36" t="s">
        <v>123</v>
      </c>
      <c r="C33" s="45"/>
      <c r="D33" s="45"/>
      <c r="E33" s="45"/>
      <c r="F33" s="45"/>
      <c r="G33" s="45"/>
      <c r="H33" s="45"/>
      <c r="I33" s="45"/>
      <c r="J33" s="46"/>
      <c r="K33" s="46"/>
      <c r="L33" s="46"/>
      <c r="M33" s="46"/>
      <c r="N33" s="38">
        <f t="shared" si="0"/>
        <v>0</v>
      </c>
    </row>
    <row r="34" spans="1:14" x14ac:dyDescent="0.2">
      <c r="A34" s="34">
        <f>DATE('format jaarrekening'!$B$8,MONTH(DATEVALUE(B34)),DAY(DATEVALUE(B34)))</f>
        <v>45040</v>
      </c>
      <c r="B34" s="36" t="s">
        <v>124</v>
      </c>
      <c r="C34" s="45"/>
      <c r="D34" s="45"/>
      <c r="E34" s="45"/>
      <c r="F34" s="45"/>
      <c r="G34" s="45"/>
      <c r="H34" s="45"/>
      <c r="I34" s="45"/>
      <c r="J34" s="46"/>
      <c r="K34" s="46"/>
      <c r="L34" s="46"/>
      <c r="M34" s="46"/>
      <c r="N34" s="38">
        <f t="shared" si="0"/>
        <v>0</v>
      </c>
    </row>
    <row r="35" spans="1:14" x14ac:dyDescent="0.2">
      <c r="A35" s="34">
        <f>DATE('format jaarrekening'!$B$8,MONTH(DATEVALUE(B35)),DAY(DATEVALUE(B35)))</f>
        <v>45041</v>
      </c>
      <c r="B35" s="36" t="s">
        <v>125</v>
      </c>
      <c r="C35" s="45"/>
      <c r="D35" s="45"/>
      <c r="E35" s="45"/>
      <c r="F35" s="45"/>
      <c r="G35" s="45"/>
      <c r="H35" s="45"/>
      <c r="I35" s="45"/>
      <c r="J35" s="46"/>
      <c r="K35" s="46"/>
      <c r="L35" s="46"/>
      <c r="M35" s="46"/>
      <c r="N35" s="38">
        <f t="shared" si="0"/>
        <v>0</v>
      </c>
    </row>
    <row r="36" spans="1:14" x14ac:dyDescent="0.2">
      <c r="A36" s="34">
        <f>DATE('format jaarrekening'!$B$8,MONTH(DATEVALUE(B36)),DAY(DATEVALUE(B36)))</f>
        <v>45042</v>
      </c>
      <c r="B36" s="36" t="s">
        <v>126</v>
      </c>
      <c r="C36" s="45"/>
      <c r="D36" s="45"/>
      <c r="E36" s="45"/>
      <c r="F36" s="45"/>
      <c r="G36" s="45"/>
      <c r="H36" s="45"/>
      <c r="I36" s="45"/>
      <c r="J36" s="46"/>
      <c r="K36" s="46"/>
      <c r="L36" s="46"/>
      <c r="M36" s="46"/>
      <c r="N36" s="38">
        <f t="shared" si="0"/>
        <v>0</v>
      </c>
    </row>
    <row r="37" spans="1:14" x14ac:dyDescent="0.2">
      <c r="A37" s="34">
        <f>DATE('format jaarrekening'!$B$8,MONTH(DATEVALUE(B37)),DAY(DATEVALUE(B37)))</f>
        <v>45043</v>
      </c>
      <c r="B37" s="36" t="s">
        <v>127</v>
      </c>
      <c r="C37" s="45"/>
      <c r="D37" s="45"/>
      <c r="E37" s="45"/>
      <c r="F37" s="45"/>
      <c r="G37" s="45"/>
      <c r="H37" s="45"/>
      <c r="I37" s="45"/>
      <c r="J37" s="46"/>
      <c r="K37" s="46"/>
      <c r="L37" s="46"/>
      <c r="M37" s="46"/>
      <c r="N37" s="38">
        <f t="shared" si="0"/>
        <v>0</v>
      </c>
    </row>
    <row r="38" spans="1:14" x14ac:dyDescent="0.2">
      <c r="A38" s="34">
        <f>DATE('format jaarrekening'!$B$8,MONTH(DATEVALUE(B38)),DAY(DATEVALUE(B38)))</f>
        <v>45044</v>
      </c>
      <c r="B38" s="36" t="s">
        <v>128</v>
      </c>
      <c r="C38" s="45"/>
      <c r="D38" s="45"/>
      <c r="E38" s="45"/>
      <c r="F38" s="45"/>
      <c r="G38" s="45"/>
      <c r="H38" s="45"/>
      <c r="I38" s="45"/>
      <c r="J38" s="46"/>
      <c r="K38" s="46"/>
      <c r="L38" s="46"/>
      <c r="M38" s="46"/>
      <c r="N38" s="38">
        <f t="shared" si="0"/>
        <v>0</v>
      </c>
    </row>
    <row r="39" spans="1:14" x14ac:dyDescent="0.2">
      <c r="A39" s="34">
        <f>DATE('format jaarrekening'!$B$8,MONTH(DATEVALUE(B39)),DAY(DATEVALUE(B39)))</f>
        <v>45045</v>
      </c>
      <c r="B39" s="36" t="s">
        <v>129</v>
      </c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6"/>
      <c r="N39" s="38">
        <f t="shared" si="0"/>
        <v>0</v>
      </c>
    </row>
    <row r="40" spans="1:14" x14ac:dyDescent="0.2">
      <c r="A40" s="34">
        <f>DATE('format jaarrekening'!$B$8,MONTH(DATEVALUE(B40)),DAY(DATEVALUE(B40)))</f>
        <v>45046</v>
      </c>
      <c r="B40" s="36" t="s">
        <v>130</v>
      </c>
      <c r="C40" s="45"/>
      <c r="D40" s="45"/>
      <c r="E40" s="45"/>
      <c r="F40" s="45"/>
      <c r="G40" s="45"/>
      <c r="H40" s="45"/>
      <c r="I40" s="45"/>
      <c r="J40" s="46"/>
      <c r="K40" s="46"/>
      <c r="L40" s="46"/>
      <c r="M40" s="46"/>
      <c r="N40" s="38">
        <f t="shared" si="0"/>
        <v>0</v>
      </c>
    </row>
    <row r="41" spans="1:14" x14ac:dyDescent="0.2">
      <c r="A41" s="34">
        <f>DATE('format jaarrekening'!$B$8,MONTH(DATEVALUE(B41)),DAY(DATEVALUE(B41)))</f>
        <v>45047</v>
      </c>
      <c r="B41" s="36" t="s">
        <v>131</v>
      </c>
      <c r="C41" s="45"/>
      <c r="D41" s="45"/>
      <c r="E41" s="45"/>
      <c r="F41" s="45"/>
      <c r="G41" s="45"/>
      <c r="H41" s="45"/>
      <c r="I41" s="45"/>
      <c r="J41" s="46"/>
      <c r="K41" s="46"/>
      <c r="L41" s="46"/>
      <c r="M41" s="46"/>
      <c r="N41" s="38">
        <f t="shared" si="0"/>
        <v>0</v>
      </c>
    </row>
    <row r="42" spans="1:14" x14ac:dyDescent="0.2">
      <c r="A42" s="34">
        <f>DATE('format jaarrekening'!$B$8,MONTH(DATEVALUE(B42)),DAY(DATEVALUE(B42)))</f>
        <v>45048</v>
      </c>
      <c r="B42" s="36" t="s">
        <v>132</v>
      </c>
      <c r="C42" s="45"/>
      <c r="D42" s="45"/>
      <c r="E42" s="45"/>
      <c r="F42" s="45"/>
      <c r="G42" s="45"/>
      <c r="H42" s="45"/>
      <c r="I42" s="45"/>
      <c r="J42" s="46"/>
      <c r="K42" s="46"/>
      <c r="L42" s="46"/>
      <c r="M42" s="46"/>
      <c r="N42" s="38">
        <f t="shared" si="0"/>
        <v>0</v>
      </c>
    </row>
    <row r="43" spans="1:14" x14ac:dyDescent="0.2">
      <c r="A43" s="34">
        <f>DATE('format jaarrekening'!$B$8,MONTH(DATEVALUE(B43)),DAY(DATEVALUE(B43)))</f>
        <v>45049</v>
      </c>
      <c r="B43" s="36" t="s">
        <v>133</v>
      </c>
      <c r="C43" s="45"/>
      <c r="D43" s="45"/>
      <c r="E43" s="45"/>
      <c r="F43" s="45"/>
      <c r="G43" s="45"/>
      <c r="H43" s="45"/>
      <c r="I43" s="45"/>
      <c r="J43" s="46"/>
      <c r="K43" s="46"/>
      <c r="L43" s="46"/>
      <c r="M43" s="46"/>
      <c r="N43" s="38">
        <f t="shared" si="0"/>
        <v>0</v>
      </c>
    </row>
    <row r="44" spans="1:14" x14ac:dyDescent="0.2">
      <c r="A44" s="34">
        <f>DATE('format jaarrekening'!$B$8,MONTH(DATEVALUE(B44)),DAY(DATEVALUE(B44)))</f>
        <v>45050</v>
      </c>
      <c r="B44" s="36" t="s">
        <v>134</v>
      </c>
      <c r="C44" s="45"/>
      <c r="D44" s="45"/>
      <c r="E44" s="45"/>
      <c r="F44" s="45"/>
      <c r="G44" s="45"/>
      <c r="H44" s="45"/>
      <c r="I44" s="45"/>
      <c r="J44" s="46"/>
      <c r="K44" s="46"/>
      <c r="L44" s="46"/>
      <c r="M44" s="46"/>
      <c r="N44" s="38">
        <f t="shared" si="0"/>
        <v>0</v>
      </c>
    </row>
    <row r="45" spans="1:14" x14ac:dyDescent="0.2">
      <c r="A45" s="34">
        <f>DATE('format jaarrekening'!$B$8,MONTH(DATEVALUE(B45)),DAY(DATEVALUE(B45)))</f>
        <v>45051</v>
      </c>
      <c r="B45" s="36" t="s">
        <v>135</v>
      </c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38">
        <f t="shared" si="0"/>
        <v>0</v>
      </c>
    </row>
    <row r="46" spans="1:14" x14ac:dyDescent="0.2">
      <c r="A46" s="34">
        <f>DATE('format jaarrekening'!$B$8,MONTH(DATEVALUE(B46)),DAY(DATEVALUE(B46)))</f>
        <v>45052</v>
      </c>
      <c r="B46" s="36" t="s">
        <v>136</v>
      </c>
      <c r="C46" s="45"/>
      <c r="D46" s="45"/>
      <c r="E46" s="45"/>
      <c r="F46" s="45"/>
      <c r="G46" s="45"/>
      <c r="H46" s="45"/>
      <c r="I46" s="45"/>
      <c r="J46" s="46"/>
      <c r="K46" s="46"/>
      <c r="L46" s="46"/>
      <c r="M46" s="46"/>
      <c r="N46" s="38">
        <f t="shared" si="0"/>
        <v>0</v>
      </c>
    </row>
    <row r="47" spans="1:14" x14ac:dyDescent="0.2">
      <c r="A47" s="34">
        <f>DATE('format jaarrekening'!$B$8,MONTH(DATEVALUE(B47)),DAY(DATEVALUE(B47)))</f>
        <v>45053</v>
      </c>
      <c r="B47" s="36" t="s">
        <v>137</v>
      </c>
      <c r="C47" s="45"/>
      <c r="D47" s="45"/>
      <c r="E47" s="45"/>
      <c r="F47" s="45"/>
      <c r="G47" s="45"/>
      <c r="H47" s="45"/>
      <c r="I47" s="45"/>
      <c r="J47" s="46"/>
      <c r="K47" s="46"/>
      <c r="L47" s="46"/>
      <c r="M47" s="46"/>
      <c r="N47" s="38">
        <f t="shared" si="0"/>
        <v>0</v>
      </c>
    </row>
    <row r="48" spans="1:14" x14ac:dyDescent="0.2">
      <c r="A48" s="34">
        <f>DATE('format jaarrekening'!$B$8,MONTH(DATEVALUE(B48)),DAY(DATEVALUE(B48)))</f>
        <v>45054</v>
      </c>
      <c r="B48" s="36" t="s">
        <v>138</v>
      </c>
      <c r="C48" s="45"/>
      <c r="D48" s="45"/>
      <c r="E48" s="45"/>
      <c r="F48" s="45"/>
      <c r="G48" s="45"/>
      <c r="H48" s="45"/>
      <c r="I48" s="45"/>
      <c r="J48" s="46"/>
      <c r="K48" s="46"/>
      <c r="L48" s="46"/>
      <c r="M48" s="46"/>
      <c r="N48" s="38">
        <f t="shared" si="0"/>
        <v>0</v>
      </c>
    </row>
    <row r="49" spans="1:14" x14ac:dyDescent="0.2">
      <c r="A49" s="34">
        <f>DATE('format jaarrekening'!$B$8,MONTH(DATEVALUE(B49)),DAY(DATEVALUE(B49)))</f>
        <v>45055</v>
      </c>
      <c r="B49" s="36" t="s">
        <v>139</v>
      </c>
      <c r="C49" s="45"/>
      <c r="D49" s="45"/>
      <c r="E49" s="45"/>
      <c r="F49" s="45"/>
      <c r="G49" s="45"/>
      <c r="H49" s="45"/>
      <c r="I49" s="45"/>
      <c r="J49" s="46"/>
      <c r="K49" s="46"/>
      <c r="L49" s="46"/>
      <c r="M49" s="46"/>
      <c r="N49" s="38">
        <f t="shared" si="0"/>
        <v>0</v>
      </c>
    </row>
    <row r="50" spans="1:14" x14ac:dyDescent="0.2">
      <c r="A50" s="34">
        <f>DATE('format jaarrekening'!$B$8,MONTH(DATEVALUE(B50)),DAY(DATEVALUE(B50)))</f>
        <v>45056</v>
      </c>
      <c r="B50" s="36" t="s">
        <v>140</v>
      </c>
      <c r="C50" s="45"/>
      <c r="D50" s="45"/>
      <c r="E50" s="45"/>
      <c r="F50" s="45"/>
      <c r="G50" s="45"/>
      <c r="H50" s="45"/>
      <c r="I50" s="45"/>
      <c r="J50" s="46"/>
      <c r="K50" s="46"/>
      <c r="L50" s="46"/>
      <c r="M50" s="46"/>
      <c r="N50" s="38">
        <f t="shared" si="0"/>
        <v>0</v>
      </c>
    </row>
    <row r="51" spans="1:14" x14ac:dyDescent="0.2">
      <c r="A51" s="34">
        <f>DATE('format jaarrekening'!$B$8,MONTH(DATEVALUE(B51)),DAY(DATEVALUE(B51)))</f>
        <v>45057</v>
      </c>
      <c r="B51" s="36" t="s">
        <v>141</v>
      </c>
      <c r="C51" s="45"/>
      <c r="D51" s="45"/>
      <c r="E51" s="45"/>
      <c r="F51" s="45"/>
      <c r="G51" s="45"/>
      <c r="H51" s="45"/>
      <c r="I51" s="45"/>
      <c r="J51" s="46"/>
      <c r="K51" s="46"/>
      <c r="L51" s="46"/>
      <c r="M51" s="46"/>
      <c r="N51" s="38">
        <f t="shared" si="0"/>
        <v>0</v>
      </c>
    </row>
    <row r="52" spans="1:14" x14ac:dyDescent="0.2">
      <c r="A52" s="34">
        <f>DATE('format jaarrekening'!$B$8,MONTH(DATEVALUE(B52)),DAY(DATEVALUE(B52)))</f>
        <v>45058</v>
      </c>
      <c r="B52" s="36" t="s">
        <v>142</v>
      </c>
      <c r="C52" s="45"/>
      <c r="D52" s="45"/>
      <c r="E52" s="45"/>
      <c r="F52" s="45"/>
      <c r="G52" s="45"/>
      <c r="H52" s="45"/>
      <c r="I52" s="45"/>
      <c r="J52" s="46"/>
      <c r="K52" s="46"/>
      <c r="L52" s="46"/>
      <c r="M52" s="46"/>
      <c r="N52" s="38">
        <f t="shared" si="0"/>
        <v>0</v>
      </c>
    </row>
    <row r="53" spans="1:14" x14ac:dyDescent="0.2">
      <c r="A53" s="34">
        <f>DATE('format jaarrekening'!$B$8,MONTH(DATEVALUE(B53)),DAY(DATEVALUE(B53)))</f>
        <v>45059</v>
      </c>
      <c r="B53" s="36" t="s">
        <v>143</v>
      </c>
      <c r="C53" s="45"/>
      <c r="D53" s="45"/>
      <c r="E53" s="45"/>
      <c r="F53" s="45"/>
      <c r="G53" s="45"/>
      <c r="H53" s="45"/>
      <c r="I53" s="45"/>
      <c r="J53" s="46"/>
      <c r="K53" s="46"/>
      <c r="L53" s="46"/>
      <c r="M53" s="46"/>
      <c r="N53" s="38">
        <f t="shared" si="0"/>
        <v>0</v>
      </c>
    </row>
    <row r="54" spans="1:14" x14ac:dyDescent="0.2">
      <c r="A54" s="34">
        <f>DATE('format jaarrekening'!$B$8,MONTH(DATEVALUE(B54)),DAY(DATEVALUE(B54)))</f>
        <v>45060</v>
      </c>
      <c r="B54" s="36" t="s">
        <v>144</v>
      </c>
      <c r="C54" s="45"/>
      <c r="D54" s="45"/>
      <c r="E54" s="45"/>
      <c r="F54" s="45"/>
      <c r="G54" s="45"/>
      <c r="H54" s="45"/>
      <c r="I54" s="45"/>
      <c r="J54" s="46"/>
      <c r="K54" s="46"/>
      <c r="L54" s="46"/>
      <c r="M54" s="46"/>
      <c r="N54" s="38">
        <f t="shared" si="0"/>
        <v>0</v>
      </c>
    </row>
    <row r="55" spans="1:14" x14ac:dyDescent="0.2">
      <c r="A55" s="34">
        <f>DATE('format jaarrekening'!$B$8,MONTH(DATEVALUE(B55)),DAY(DATEVALUE(B55)))</f>
        <v>45061</v>
      </c>
      <c r="B55" s="36" t="s">
        <v>145</v>
      </c>
      <c r="C55" s="45"/>
      <c r="D55" s="45"/>
      <c r="E55" s="45"/>
      <c r="F55" s="45"/>
      <c r="G55" s="45"/>
      <c r="H55" s="45"/>
      <c r="I55" s="45"/>
      <c r="J55" s="46"/>
      <c r="K55" s="46"/>
      <c r="L55" s="46"/>
      <c r="M55" s="46"/>
      <c r="N55" s="38">
        <f t="shared" si="0"/>
        <v>0</v>
      </c>
    </row>
    <row r="56" spans="1:14" x14ac:dyDescent="0.2">
      <c r="A56" s="34">
        <f>DATE('format jaarrekening'!$B$8,MONTH(DATEVALUE(B56)),DAY(DATEVALUE(B56)))</f>
        <v>45062</v>
      </c>
      <c r="B56" s="36" t="s">
        <v>146</v>
      </c>
      <c r="C56" s="45"/>
      <c r="D56" s="45"/>
      <c r="E56" s="45"/>
      <c r="F56" s="45"/>
      <c r="G56" s="45"/>
      <c r="H56" s="45"/>
      <c r="I56" s="45"/>
      <c r="J56" s="46"/>
      <c r="K56" s="46"/>
      <c r="L56" s="46"/>
      <c r="M56" s="46"/>
      <c r="N56" s="38">
        <f t="shared" si="0"/>
        <v>0</v>
      </c>
    </row>
    <row r="57" spans="1:14" x14ac:dyDescent="0.2">
      <c r="A57" s="34">
        <f>DATE('format jaarrekening'!$B$8,MONTH(DATEVALUE(B57)),DAY(DATEVALUE(B57)))</f>
        <v>45063</v>
      </c>
      <c r="B57" s="36" t="s">
        <v>147</v>
      </c>
      <c r="C57" s="45"/>
      <c r="D57" s="45"/>
      <c r="E57" s="45"/>
      <c r="F57" s="45"/>
      <c r="G57" s="45"/>
      <c r="H57" s="45"/>
      <c r="I57" s="45"/>
      <c r="J57" s="46"/>
      <c r="K57" s="46"/>
      <c r="L57" s="46"/>
      <c r="M57" s="46"/>
      <c r="N57" s="38">
        <f t="shared" si="0"/>
        <v>0</v>
      </c>
    </row>
    <row r="58" spans="1:14" x14ac:dyDescent="0.2">
      <c r="A58" s="34">
        <f>DATE('format jaarrekening'!$B$8,MONTH(DATEVALUE(B58)),DAY(DATEVALUE(B58)))</f>
        <v>45064</v>
      </c>
      <c r="B58" s="36" t="s">
        <v>148</v>
      </c>
      <c r="C58" s="45"/>
      <c r="D58" s="45"/>
      <c r="E58" s="45"/>
      <c r="F58" s="45"/>
      <c r="G58" s="45"/>
      <c r="H58" s="45"/>
      <c r="I58" s="45"/>
      <c r="J58" s="46"/>
      <c r="K58" s="46"/>
      <c r="L58" s="46"/>
      <c r="M58" s="46"/>
      <c r="N58" s="38">
        <f t="shared" si="0"/>
        <v>0</v>
      </c>
    </row>
    <row r="59" spans="1:14" x14ac:dyDescent="0.2">
      <c r="A59" s="34">
        <f>DATE('format jaarrekening'!$B$8,MONTH(DATEVALUE(B59)),DAY(DATEVALUE(B59)))</f>
        <v>45065</v>
      </c>
      <c r="B59" s="36" t="s">
        <v>149</v>
      </c>
      <c r="C59" s="45"/>
      <c r="D59" s="45"/>
      <c r="E59" s="45"/>
      <c r="F59" s="45"/>
      <c r="G59" s="45"/>
      <c r="H59" s="45"/>
      <c r="I59" s="45"/>
      <c r="J59" s="46"/>
      <c r="K59" s="46"/>
      <c r="L59" s="46"/>
      <c r="M59" s="46"/>
      <c r="N59" s="38">
        <f t="shared" si="0"/>
        <v>0</v>
      </c>
    </row>
    <row r="60" spans="1:14" x14ac:dyDescent="0.2">
      <c r="A60" s="34">
        <f>DATE('format jaarrekening'!$B$8,MONTH(DATEVALUE(B60)),DAY(DATEVALUE(B60)))</f>
        <v>45066</v>
      </c>
      <c r="B60" s="36" t="s">
        <v>150</v>
      </c>
      <c r="C60" s="45"/>
      <c r="D60" s="45"/>
      <c r="E60" s="45"/>
      <c r="F60" s="45"/>
      <c r="G60" s="45"/>
      <c r="H60" s="45"/>
      <c r="I60" s="45"/>
      <c r="J60" s="46"/>
      <c r="K60" s="46"/>
      <c r="L60" s="46"/>
      <c r="M60" s="46"/>
      <c r="N60" s="38">
        <f t="shared" si="0"/>
        <v>0</v>
      </c>
    </row>
    <row r="61" spans="1:14" x14ac:dyDescent="0.2">
      <c r="A61" s="34">
        <f>DATE('format jaarrekening'!$B$8,MONTH(DATEVALUE(B61)),DAY(DATEVALUE(B61)))</f>
        <v>45067</v>
      </c>
      <c r="B61" s="36" t="s">
        <v>151</v>
      </c>
      <c r="C61" s="45"/>
      <c r="D61" s="45"/>
      <c r="E61" s="45"/>
      <c r="F61" s="45"/>
      <c r="G61" s="45"/>
      <c r="H61" s="45"/>
      <c r="I61" s="45"/>
      <c r="J61" s="46"/>
      <c r="K61" s="46"/>
      <c r="L61" s="46"/>
      <c r="M61" s="46"/>
      <c r="N61" s="38">
        <f t="shared" si="0"/>
        <v>0</v>
      </c>
    </row>
    <row r="62" spans="1:14" x14ac:dyDescent="0.2">
      <c r="A62" s="34">
        <f>DATE('format jaarrekening'!$B$8,MONTH(DATEVALUE(B62)),DAY(DATEVALUE(B62)))</f>
        <v>45068</v>
      </c>
      <c r="B62" s="36" t="s">
        <v>152</v>
      </c>
      <c r="C62" s="45"/>
      <c r="D62" s="45"/>
      <c r="E62" s="45"/>
      <c r="F62" s="45"/>
      <c r="G62" s="45"/>
      <c r="H62" s="45"/>
      <c r="I62" s="45"/>
      <c r="J62" s="46"/>
      <c r="K62" s="46"/>
      <c r="L62" s="46"/>
      <c r="M62" s="46"/>
      <c r="N62" s="38">
        <f t="shared" si="0"/>
        <v>0</v>
      </c>
    </row>
    <row r="63" spans="1:14" x14ac:dyDescent="0.2">
      <c r="A63" s="34">
        <f>DATE('format jaarrekening'!$B$8,MONTH(DATEVALUE(B63)),DAY(DATEVALUE(B63)))</f>
        <v>45069</v>
      </c>
      <c r="B63" s="36" t="s">
        <v>153</v>
      </c>
      <c r="C63" s="45"/>
      <c r="D63" s="45"/>
      <c r="E63" s="45"/>
      <c r="F63" s="45"/>
      <c r="G63" s="45"/>
      <c r="H63" s="45"/>
      <c r="I63" s="45"/>
      <c r="J63" s="46"/>
      <c r="K63" s="46"/>
      <c r="L63" s="46"/>
      <c r="M63" s="46"/>
      <c r="N63" s="38">
        <f t="shared" si="0"/>
        <v>0</v>
      </c>
    </row>
    <row r="64" spans="1:14" x14ac:dyDescent="0.2">
      <c r="A64" s="34">
        <f>DATE('format jaarrekening'!$B$8,MONTH(DATEVALUE(B64)),DAY(DATEVALUE(B64)))</f>
        <v>45070</v>
      </c>
      <c r="B64" s="36" t="s">
        <v>154</v>
      </c>
      <c r="C64" s="45"/>
      <c r="D64" s="45"/>
      <c r="E64" s="45"/>
      <c r="F64" s="45"/>
      <c r="G64" s="45"/>
      <c r="H64" s="45"/>
      <c r="I64" s="45"/>
      <c r="J64" s="46"/>
      <c r="K64" s="46"/>
      <c r="L64" s="46"/>
      <c r="M64" s="46"/>
      <c r="N64" s="38">
        <f t="shared" si="0"/>
        <v>0</v>
      </c>
    </row>
    <row r="65" spans="1:14" x14ac:dyDescent="0.2">
      <c r="A65" s="34">
        <f>DATE('format jaarrekening'!$B$8,MONTH(DATEVALUE(B65)),DAY(DATEVALUE(B65)))</f>
        <v>45071</v>
      </c>
      <c r="B65" s="36" t="s">
        <v>155</v>
      </c>
      <c r="C65" s="45"/>
      <c r="D65" s="45"/>
      <c r="E65" s="45"/>
      <c r="F65" s="45"/>
      <c r="G65" s="45"/>
      <c r="H65" s="45"/>
      <c r="I65" s="45"/>
      <c r="J65" s="46"/>
      <c r="K65" s="46"/>
      <c r="L65" s="46"/>
      <c r="M65" s="46"/>
      <c r="N65" s="38">
        <f t="shared" si="0"/>
        <v>0</v>
      </c>
    </row>
    <row r="66" spans="1:14" x14ac:dyDescent="0.2">
      <c r="A66" s="34">
        <f>DATE('format jaarrekening'!$B$8,MONTH(DATEVALUE(B66)),DAY(DATEVALUE(B66)))</f>
        <v>45072</v>
      </c>
      <c r="B66" s="36" t="s">
        <v>156</v>
      </c>
      <c r="C66" s="45"/>
      <c r="D66" s="45"/>
      <c r="E66" s="45"/>
      <c r="F66" s="45"/>
      <c r="G66" s="45"/>
      <c r="H66" s="45"/>
      <c r="I66" s="45"/>
      <c r="J66" s="46"/>
      <c r="K66" s="46"/>
      <c r="L66" s="46"/>
      <c r="M66" s="46"/>
      <c r="N66" s="38">
        <f t="shared" si="0"/>
        <v>0</v>
      </c>
    </row>
    <row r="67" spans="1:14" x14ac:dyDescent="0.2">
      <c r="A67" s="34">
        <f>DATE('format jaarrekening'!$B$8,MONTH(DATEVALUE(B67)),DAY(DATEVALUE(B67)))</f>
        <v>45073</v>
      </c>
      <c r="B67" s="36" t="s">
        <v>157</v>
      </c>
      <c r="C67" s="45"/>
      <c r="D67" s="45"/>
      <c r="E67" s="45"/>
      <c r="F67" s="45"/>
      <c r="G67" s="45"/>
      <c r="H67" s="45"/>
      <c r="I67" s="45"/>
      <c r="J67" s="46"/>
      <c r="K67" s="46"/>
      <c r="L67" s="46"/>
      <c r="M67" s="46"/>
      <c r="N67" s="38">
        <f t="shared" si="0"/>
        <v>0</v>
      </c>
    </row>
    <row r="68" spans="1:14" x14ac:dyDescent="0.2">
      <c r="A68" s="34">
        <f>DATE('format jaarrekening'!$B$8,MONTH(DATEVALUE(B68)),DAY(DATEVALUE(B68)))</f>
        <v>45074</v>
      </c>
      <c r="B68" s="36" t="s">
        <v>158</v>
      </c>
      <c r="C68" s="45"/>
      <c r="D68" s="45"/>
      <c r="E68" s="45"/>
      <c r="F68" s="45"/>
      <c r="G68" s="45"/>
      <c r="H68" s="45"/>
      <c r="I68" s="45"/>
      <c r="J68" s="46"/>
      <c r="K68" s="46"/>
      <c r="L68" s="46"/>
      <c r="M68" s="46"/>
      <c r="N68" s="38">
        <f t="shared" si="0"/>
        <v>0</v>
      </c>
    </row>
    <row r="69" spans="1:14" x14ac:dyDescent="0.2">
      <c r="A69" s="34">
        <f>DATE('format jaarrekening'!$B$8,MONTH(DATEVALUE(B69)),DAY(DATEVALUE(B69)))</f>
        <v>45075</v>
      </c>
      <c r="B69" s="36" t="s">
        <v>159</v>
      </c>
      <c r="C69" s="45"/>
      <c r="D69" s="45"/>
      <c r="E69" s="45"/>
      <c r="F69" s="45"/>
      <c r="G69" s="45"/>
      <c r="H69" s="45"/>
      <c r="I69" s="45"/>
      <c r="J69" s="46"/>
      <c r="K69" s="46"/>
      <c r="L69" s="46"/>
      <c r="M69" s="46"/>
      <c r="N69" s="38">
        <f t="shared" si="0"/>
        <v>0</v>
      </c>
    </row>
    <row r="70" spans="1:14" x14ac:dyDescent="0.2">
      <c r="A70" s="34">
        <f>DATE('format jaarrekening'!$B$8,MONTH(DATEVALUE(B70)),DAY(DATEVALUE(B70)))</f>
        <v>45076</v>
      </c>
      <c r="B70" s="36" t="s">
        <v>160</v>
      </c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7"/>
      <c r="N70" s="38">
        <f t="shared" si="0"/>
        <v>0</v>
      </c>
    </row>
    <row r="71" spans="1:14" x14ac:dyDescent="0.2">
      <c r="A71" s="34">
        <f>DATE('format jaarrekening'!$B$8,MONTH(DATEVALUE(B71)),DAY(DATEVALUE(B71)))</f>
        <v>45077</v>
      </c>
      <c r="B71" s="36" t="s">
        <v>161</v>
      </c>
      <c r="C71" s="45"/>
      <c r="D71" s="45"/>
      <c r="E71" s="45"/>
      <c r="F71" s="45"/>
      <c r="G71" s="45"/>
      <c r="H71" s="45"/>
      <c r="I71" s="45"/>
      <c r="J71" s="46"/>
      <c r="K71" s="46"/>
      <c r="L71" s="46"/>
      <c r="M71" s="46"/>
      <c r="N71" s="38">
        <f t="shared" si="0"/>
        <v>0</v>
      </c>
    </row>
    <row r="72" spans="1:14" x14ac:dyDescent="0.2">
      <c r="A72" s="34">
        <f>DATE('format jaarrekening'!$B$8,MONTH(DATEVALUE(B72)),DAY(DATEVALUE(B72)))</f>
        <v>45078</v>
      </c>
      <c r="B72" s="36" t="s">
        <v>162</v>
      </c>
      <c r="C72" s="45"/>
      <c r="D72" s="45"/>
      <c r="E72" s="45"/>
      <c r="F72" s="45"/>
      <c r="G72" s="45"/>
      <c r="H72" s="45"/>
      <c r="I72" s="45"/>
      <c r="J72" s="46"/>
      <c r="K72" s="46"/>
      <c r="L72" s="46"/>
      <c r="M72" s="46"/>
      <c r="N72" s="38">
        <f t="shared" si="0"/>
        <v>0</v>
      </c>
    </row>
    <row r="73" spans="1:14" x14ac:dyDescent="0.2">
      <c r="A73" s="34">
        <f>DATE('format jaarrekening'!$B$8,MONTH(DATEVALUE(B73)),DAY(DATEVALUE(B73)))</f>
        <v>45079</v>
      </c>
      <c r="B73" s="36" t="s">
        <v>163</v>
      </c>
      <c r="C73" s="45"/>
      <c r="D73" s="45"/>
      <c r="E73" s="45"/>
      <c r="F73" s="45"/>
      <c r="G73" s="45"/>
      <c r="H73" s="45"/>
      <c r="I73" s="45"/>
      <c r="J73" s="46"/>
      <c r="K73" s="46"/>
      <c r="L73" s="46"/>
      <c r="M73" s="46"/>
      <c r="N73" s="38">
        <f t="shared" si="0"/>
        <v>0</v>
      </c>
    </row>
    <row r="74" spans="1:14" x14ac:dyDescent="0.2">
      <c r="A74" s="34">
        <f>DATE('format jaarrekening'!$B$8,MONTH(DATEVALUE(B74)),DAY(DATEVALUE(B74)))</f>
        <v>45080</v>
      </c>
      <c r="B74" s="36" t="s">
        <v>164</v>
      </c>
      <c r="C74" s="45"/>
      <c r="D74" s="45"/>
      <c r="E74" s="45"/>
      <c r="F74" s="45"/>
      <c r="G74" s="45"/>
      <c r="H74" s="45"/>
      <c r="I74" s="45"/>
      <c r="J74" s="46"/>
      <c r="K74" s="46"/>
      <c r="L74" s="46"/>
      <c r="M74" s="46"/>
      <c r="N74" s="38">
        <f t="shared" si="0"/>
        <v>0</v>
      </c>
    </row>
    <row r="75" spans="1:14" x14ac:dyDescent="0.2">
      <c r="A75" s="34">
        <f>DATE('format jaarrekening'!$B$8,MONTH(DATEVALUE(B75)),DAY(DATEVALUE(B75)))</f>
        <v>45081</v>
      </c>
      <c r="B75" s="36" t="s">
        <v>165</v>
      </c>
      <c r="C75" s="45"/>
      <c r="D75" s="45"/>
      <c r="E75" s="45"/>
      <c r="F75" s="45"/>
      <c r="G75" s="45"/>
      <c r="H75" s="45"/>
      <c r="I75" s="45"/>
      <c r="J75" s="46"/>
      <c r="K75" s="46"/>
      <c r="L75" s="46"/>
      <c r="M75" s="46"/>
      <c r="N75" s="38">
        <f t="shared" si="0"/>
        <v>0</v>
      </c>
    </row>
    <row r="76" spans="1:14" x14ac:dyDescent="0.2">
      <c r="A76" s="34">
        <f>DATE('format jaarrekening'!$B$8,MONTH(DATEVALUE(B76)),DAY(DATEVALUE(B76)))</f>
        <v>45082</v>
      </c>
      <c r="B76" s="36" t="s">
        <v>166</v>
      </c>
      <c r="C76" s="45"/>
      <c r="D76" s="45"/>
      <c r="E76" s="45"/>
      <c r="F76" s="45"/>
      <c r="G76" s="45"/>
      <c r="H76" s="45"/>
      <c r="I76" s="45"/>
      <c r="J76" s="46"/>
      <c r="K76" s="46"/>
      <c r="L76" s="46"/>
      <c r="M76" s="46"/>
      <c r="N76" s="38">
        <f t="shared" ref="N76:N101" si="1">MAX(SUM(C76:M76),0)</f>
        <v>0</v>
      </c>
    </row>
    <row r="77" spans="1:14" x14ac:dyDescent="0.2">
      <c r="A77" s="34">
        <f>DATE('format jaarrekening'!$B$8,MONTH(DATEVALUE(B77)),DAY(DATEVALUE(B77)))</f>
        <v>45083</v>
      </c>
      <c r="B77" s="36" t="s">
        <v>167</v>
      </c>
      <c r="C77" s="45"/>
      <c r="D77" s="45"/>
      <c r="E77" s="45"/>
      <c r="F77" s="45"/>
      <c r="G77" s="45"/>
      <c r="H77" s="45"/>
      <c r="I77" s="45"/>
      <c r="J77" s="46"/>
      <c r="K77" s="46"/>
      <c r="L77" s="46"/>
      <c r="M77" s="46"/>
      <c r="N77" s="38">
        <f t="shared" si="1"/>
        <v>0</v>
      </c>
    </row>
    <row r="78" spans="1:14" x14ac:dyDescent="0.2">
      <c r="A78" s="34">
        <f>DATE('format jaarrekening'!$B$8,MONTH(DATEVALUE(B78)),DAY(DATEVALUE(B78)))</f>
        <v>45084</v>
      </c>
      <c r="B78" s="36" t="s">
        <v>168</v>
      </c>
      <c r="C78" s="45"/>
      <c r="D78" s="45"/>
      <c r="E78" s="45"/>
      <c r="F78" s="45"/>
      <c r="G78" s="45"/>
      <c r="H78" s="45"/>
      <c r="I78" s="45"/>
      <c r="J78" s="46"/>
      <c r="K78" s="46"/>
      <c r="L78" s="46"/>
      <c r="M78" s="46"/>
      <c r="N78" s="38">
        <f t="shared" si="1"/>
        <v>0</v>
      </c>
    </row>
    <row r="79" spans="1:14" x14ac:dyDescent="0.2">
      <c r="A79" s="34">
        <f>DATE('format jaarrekening'!$B$8,MONTH(DATEVALUE(B79)),DAY(DATEVALUE(B79)))</f>
        <v>45085</v>
      </c>
      <c r="B79" s="36" t="s">
        <v>169</v>
      </c>
      <c r="C79" s="45"/>
      <c r="D79" s="45"/>
      <c r="E79" s="45"/>
      <c r="F79" s="45"/>
      <c r="G79" s="45"/>
      <c r="H79" s="45"/>
      <c r="I79" s="45"/>
      <c r="J79" s="46"/>
      <c r="K79" s="46"/>
      <c r="L79" s="46"/>
      <c r="M79" s="46"/>
      <c r="N79" s="38">
        <f t="shared" si="1"/>
        <v>0</v>
      </c>
    </row>
    <row r="80" spans="1:14" x14ac:dyDescent="0.2">
      <c r="A80" s="34">
        <f>DATE('format jaarrekening'!$B$8,MONTH(DATEVALUE(B80)),DAY(DATEVALUE(B80)))</f>
        <v>45086</v>
      </c>
      <c r="B80" s="36" t="s">
        <v>170</v>
      </c>
      <c r="C80" s="45"/>
      <c r="D80" s="45"/>
      <c r="E80" s="45"/>
      <c r="F80" s="45"/>
      <c r="G80" s="45"/>
      <c r="H80" s="45"/>
      <c r="I80" s="45"/>
      <c r="J80" s="46"/>
      <c r="K80" s="46"/>
      <c r="L80" s="46"/>
      <c r="M80" s="46"/>
      <c r="N80" s="38">
        <f t="shared" si="1"/>
        <v>0</v>
      </c>
    </row>
    <row r="81" spans="1:14" x14ac:dyDescent="0.2">
      <c r="A81" s="34">
        <f>DATE('format jaarrekening'!$B$8,MONTH(DATEVALUE(B81)),DAY(DATEVALUE(B81)))</f>
        <v>45087</v>
      </c>
      <c r="B81" s="36" t="s">
        <v>171</v>
      </c>
      <c r="C81" s="45"/>
      <c r="D81" s="45"/>
      <c r="E81" s="45"/>
      <c r="F81" s="45"/>
      <c r="G81" s="45"/>
      <c r="H81" s="45"/>
      <c r="I81" s="45"/>
      <c r="J81" s="46"/>
      <c r="K81" s="46"/>
      <c r="L81" s="46"/>
      <c r="M81" s="46"/>
      <c r="N81" s="38">
        <f t="shared" si="1"/>
        <v>0</v>
      </c>
    </row>
    <row r="82" spans="1:14" x14ac:dyDescent="0.2">
      <c r="A82" s="34">
        <f>DATE('format jaarrekening'!$B$8,MONTH(DATEVALUE(B82)),DAY(DATEVALUE(B82)))</f>
        <v>45088</v>
      </c>
      <c r="B82" s="36" t="s">
        <v>172</v>
      </c>
      <c r="C82" s="45"/>
      <c r="D82" s="45"/>
      <c r="E82" s="45"/>
      <c r="F82" s="45"/>
      <c r="G82" s="45"/>
      <c r="H82" s="45"/>
      <c r="I82" s="45"/>
      <c r="J82" s="46"/>
      <c r="K82" s="46"/>
      <c r="L82" s="46"/>
      <c r="M82" s="46"/>
      <c r="N82" s="38">
        <f t="shared" si="1"/>
        <v>0</v>
      </c>
    </row>
    <row r="83" spans="1:14" x14ac:dyDescent="0.2">
      <c r="A83" s="34">
        <f>DATE('format jaarrekening'!$B$8,MONTH(DATEVALUE(B83)),DAY(DATEVALUE(B83)))</f>
        <v>45089</v>
      </c>
      <c r="B83" s="36" t="s">
        <v>173</v>
      </c>
      <c r="C83" s="4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38">
        <f t="shared" si="1"/>
        <v>0</v>
      </c>
    </row>
    <row r="84" spans="1:14" x14ac:dyDescent="0.2">
      <c r="A84" s="34">
        <f>DATE('format jaarrekening'!$B$8,MONTH(DATEVALUE(B84)),DAY(DATEVALUE(B84)))</f>
        <v>45090</v>
      </c>
      <c r="B84" s="36" t="s">
        <v>174</v>
      </c>
      <c r="C84" s="4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38">
        <f t="shared" si="1"/>
        <v>0</v>
      </c>
    </row>
    <row r="85" spans="1:14" x14ac:dyDescent="0.2">
      <c r="A85" s="34">
        <f>DATE('format jaarrekening'!$B$8,MONTH(DATEVALUE(B85)),DAY(DATEVALUE(B85)))</f>
        <v>45091</v>
      </c>
      <c r="B85" s="36" t="s">
        <v>175</v>
      </c>
      <c r="C85" s="4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38">
        <f t="shared" si="1"/>
        <v>0</v>
      </c>
    </row>
    <row r="86" spans="1:14" x14ac:dyDescent="0.2">
      <c r="A86" s="34">
        <f>DATE('format jaarrekening'!$B$8,MONTH(DATEVALUE(B86)),DAY(DATEVALUE(B86)))</f>
        <v>45092</v>
      </c>
      <c r="B86" s="36" t="s">
        <v>176</v>
      </c>
      <c r="C86" s="45"/>
      <c r="D86" s="45"/>
      <c r="E86" s="45"/>
      <c r="F86" s="45"/>
      <c r="G86" s="45"/>
      <c r="H86" s="45"/>
      <c r="I86" s="45"/>
      <c r="J86" s="46"/>
      <c r="K86" s="46"/>
      <c r="L86" s="46"/>
      <c r="M86" s="46"/>
      <c r="N86" s="38">
        <f t="shared" si="1"/>
        <v>0</v>
      </c>
    </row>
    <row r="87" spans="1:14" x14ac:dyDescent="0.2">
      <c r="A87" s="34">
        <f>DATE('format jaarrekening'!$B$8,MONTH(DATEVALUE(B87)),DAY(DATEVALUE(B87)))</f>
        <v>45093</v>
      </c>
      <c r="B87" s="36" t="s">
        <v>177</v>
      </c>
      <c r="C87" s="45"/>
      <c r="D87" s="45"/>
      <c r="E87" s="45"/>
      <c r="F87" s="45"/>
      <c r="G87" s="45"/>
      <c r="H87" s="45"/>
      <c r="I87" s="45"/>
      <c r="J87" s="46"/>
      <c r="K87" s="46"/>
      <c r="L87" s="46"/>
      <c r="M87" s="46"/>
      <c r="N87" s="38">
        <f t="shared" si="1"/>
        <v>0</v>
      </c>
    </row>
    <row r="88" spans="1:14" x14ac:dyDescent="0.2">
      <c r="A88" s="34">
        <f>DATE('format jaarrekening'!$B$8,MONTH(DATEVALUE(B88)),DAY(DATEVALUE(B88)))</f>
        <v>45094</v>
      </c>
      <c r="B88" s="36" t="s">
        <v>178</v>
      </c>
      <c r="C88" s="45"/>
      <c r="D88" s="45"/>
      <c r="E88" s="45"/>
      <c r="F88" s="45"/>
      <c r="G88" s="45"/>
      <c r="H88" s="45"/>
      <c r="I88" s="45"/>
      <c r="J88" s="46"/>
      <c r="K88" s="46"/>
      <c r="L88" s="46"/>
      <c r="M88" s="46"/>
      <c r="N88" s="38">
        <f t="shared" si="1"/>
        <v>0</v>
      </c>
    </row>
    <row r="89" spans="1:14" x14ac:dyDescent="0.2">
      <c r="A89" s="34">
        <f>DATE('format jaarrekening'!$B$8,MONTH(DATEVALUE(B89)),DAY(DATEVALUE(B89)))</f>
        <v>45095</v>
      </c>
      <c r="B89" s="36" t="s">
        <v>179</v>
      </c>
      <c r="C89" s="45"/>
      <c r="D89" s="45"/>
      <c r="E89" s="45"/>
      <c r="F89" s="45"/>
      <c r="G89" s="45"/>
      <c r="H89" s="45"/>
      <c r="I89" s="45"/>
      <c r="J89" s="46"/>
      <c r="K89" s="46"/>
      <c r="L89" s="46"/>
      <c r="M89" s="46"/>
      <c r="N89" s="38">
        <f t="shared" si="1"/>
        <v>0</v>
      </c>
    </row>
    <row r="90" spans="1:14" x14ac:dyDescent="0.2">
      <c r="A90" s="34">
        <f>DATE('format jaarrekening'!$B$8,MONTH(DATEVALUE(B90)),DAY(DATEVALUE(B90)))</f>
        <v>45096</v>
      </c>
      <c r="B90" s="36" t="s">
        <v>180</v>
      </c>
      <c r="C90" s="45"/>
      <c r="D90" s="45"/>
      <c r="E90" s="45"/>
      <c r="F90" s="45"/>
      <c r="G90" s="45"/>
      <c r="H90" s="45"/>
      <c r="I90" s="45"/>
      <c r="J90" s="46"/>
      <c r="K90" s="46"/>
      <c r="L90" s="46"/>
      <c r="M90" s="46"/>
      <c r="N90" s="38">
        <f t="shared" si="1"/>
        <v>0</v>
      </c>
    </row>
    <row r="91" spans="1:14" x14ac:dyDescent="0.2">
      <c r="A91" s="34">
        <f>DATE('format jaarrekening'!$B$8,MONTH(DATEVALUE(B91)),DAY(DATEVALUE(B91)))</f>
        <v>45097</v>
      </c>
      <c r="B91" s="36" t="s">
        <v>181</v>
      </c>
      <c r="C91" s="45"/>
      <c r="D91" s="45"/>
      <c r="E91" s="45"/>
      <c r="F91" s="45"/>
      <c r="G91" s="45"/>
      <c r="H91" s="45"/>
      <c r="I91" s="45"/>
      <c r="J91" s="46"/>
      <c r="K91" s="46"/>
      <c r="L91" s="46"/>
      <c r="M91" s="46"/>
      <c r="N91" s="38">
        <f t="shared" si="1"/>
        <v>0</v>
      </c>
    </row>
    <row r="92" spans="1:14" x14ac:dyDescent="0.2">
      <c r="A92" s="34">
        <f>DATE('format jaarrekening'!$B$8,MONTH(DATEVALUE(B92)),DAY(DATEVALUE(B92)))</f>
        <v>45098</v>
      </c>
      <c r="B92" s="36" t="s">
        <v>182</v>
      </c>
      <c r="C92" s="45"/>
      <c r="D92" s="45"/>
      <c r="E92" s="45"/>
      <c r="F92" s="45"/>
      <c r="G92" s="45"/>
      <c r="H92" s="45"/>
      <c r="I92" s="45"/>
      <c r="J92" s="46"/>
      <c r="K92" s="46"/>
      <c r="L92" s="46"/>
      <c r="M92" s="46"/>
      <c r="N92" s="38">
        <f t="shared" si="1"/>
        <v>0</v>
      </c>
    </row>
    <row r="93" spans="1:14" x14ac:dyDescent="0.2">
      <c r="A93" s="34">
        <f>DATE('format jaarrekening'!$B$8,MONTH(DATEVALUE(B93)),DAY(DATEVALUE(B93)))</f>
        <v>45099</v>
      </c>
      <c r="B93" s="36" t="s">
        <v>183</v>
      </c>
      <c r="C93" s="45"/>
      <c r="D93" s="45"/>
      <c r="E93" s="45"/>
      <c r="F93" s="45"/>
      <c r="G93" s="45"/>
      <c r="H93" s="45"/>
      <c r="I93" s="45"/>
      <c r="J93" s="46"/>
      <c r="K93" s="46"/>
      <c r="L93" s="46"/>
      <c r="M93" s="46"/>
      <c r="N93" s="38">
        <f t="shared" si="1"/>
        <v>0</v>
      </c>
    </row>
    <row r="94" spans="1:14" x14ac:dyDescent="0.2">
      <c r="A94" s="34">
        <f>DATE('format jaarrekening'!$B$8,MONTH(DATEVALUE(B94)),DAY(DATEVALUE(B94)))</f>
        <v>45100</v>
      </c>
      <c r="B94" s="36" t="s">
        <v>184</v>
      </c>
      <c r="C94" s="45"/>
      <c r="D94" s="45"/>
      <c r="E94" s="45"/>
      <c r="F94" s="45"/>
      <c r="G94" s="45"/>
      <c r="H94" s="45"/>
      <c r="I94" s="45"/>
      <c r="J94" s="46"/>
      <c r="K94" s="46"/>
      <c r="L94" s="46"/>
      <c r="M94" s="46"/>
      <c r="N94" s="38">
        <f t="shared" si="1"/>
        <v>0</v>
      </c>
    </row>
    <row r="95" spans="1:14" x14ac:dyDescent="0.2">
      <c r="A95" s="34">
        <f>DATE('format jaarrekening'!$B$8,MONTH(DATEVALUE(B95)),DAY(DATEVALUE(B95)))</f>
        <v>45101</v>
      </c>
      <c r="B95" s="36" t="s">
        <v>185</v>
      </c>
      <c r="C95" s="45"/>
      <c r="D95" s="45"/>
      <c r="E95" s="45"/>
      <c r="F95" s="45"/>
      <c r="G95" s="45"/>
      <c r="H95" s="45"/>
      <c r="I95" s="45"/>
      <c r="J95" s="46"/>
      <c r="K95" s="46"/>
      <c r="L95" s="46"/>
      <c r="M95" s="46"/>
      <c r="N95" s="38">
        <f t="shared" si="1"/>
        <v>0</v>
      </c>
    </row>
    <row r="96" spans="1:14" x14ac:dyDescent="0.2">
      <c r="A96" s="34">
        <f>DATE('format jaarrekening'!$B$8,MONTH(DATEVALUE(B96)),DAY(DATEVALUE(B96)))</f>
        <v>45102</v>
      </c>
      <c r="B96" s="36" t="s">
        <v>186</v>
      </c>
      <c r="C96" s="45"/>
      <c r="D96" s="45"/>
      <c r="E96" s="45"/>
      <c r="F96" s="45"/>
      <c r="G96" s="45"/>
      <c r="H96" s="45"/>
      <c r="I96" s="45"/>
      <c r="J96" s="46"/>
      <c r="K96" s="46"/>
      <c r="L96" s="46"/>
      <c r="M96" s="46"/>
      <c r="N96" s="38">
        <f t="shared" si="1"/>
        <v>0</v>
      </c>
    </row>
    <row r="97" spans="1:14" x14ac:dyDescent="0.2">
      <c r="A97" s="34">
        <f>DATE('format jaarrekening'!$B$8,MONTH(DATEVALUE(B97)),DAY(DATEVALUE(B97)))</f>
        <v>45103</v>
      </c>
      <c r="B97" s="36" t="s">
        <v>187</v>
      </c>
      <c r="C97" s="45"/>
      <c r="D97" s="45"/>
      <c r="E97" s="45"/>
      <c r="F97" s="45"/>
      <c r="G97" s="45"/>
      <c r="H97" s="45"/>
      <c r="I97" s="45"/>
      <c r="J97" s="46"/>
      <c r="K97" s="46"/>
      <c r="L97" s="46"/>
      <c r="M97" s="46"/>
      <c r="N97" s="38">
        <f t="shared" si="1"/>
        <v>0</v>
      </c>
    </row>
    <row r="98" spans="1:14" x14ac:dyDescent="0.2">
      <c r="A98" s="34">
        <f>DATE('format jaarrekening'!$B$8,MONTH(DATEVALUE(B98)),DAY(DATEVALUE(B98)))</f>
        <v>45104</v>
      </c>
      <c r="B98" s="36" t="s">
        <v>188</v>
      </c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38">
        <f t="shared" si="1"/>
        <v>0</v>
      </c>
    </row>
    <row r="99" spans="1:14" x14ac:dyDescent="0.2">
      <c r="A99" s="34">
        <f>DATE('format jaarrekening'!$B$8,MONTH(DATEVALUE(B99)),DAY(DATEVALUE(B99)))</f>
        <v>45105</v>
      </c>
      <c r="B99" s="36" t="s">
        <v>189</v>
      </c>
      <c r="C99" s="45"/>
      <c r="D99" s="45"/>
      <c r="E99" s="45"/>
      <c r="F99" s="45"/>
      <c r="G99" s="45"/>
      <c r="H99" s="45"/>
      <c r="I99" s="45"/>
      <c r="J99" s="46"/>
      <c r="K99" s="46"/>
      <c r="L99" s="46"/>
      <c r="M99" s="46"/>
      <c r="N99" s="38">
        <f t="shared" si="1"/>
        <v>0</v>
      </c>
    </row>
    <row r="100" spans="1:14" x14ac:dyDescent="0.2">
      <c r="A100" s="34">
        <f>DATE('format jaarrekening'!$B$8,MONTH(DATEVALUE(B100)),DAY(DATEVALUE(B100)))</f>
        <v>45106</v>
      </c>
      <c r="B100" s="36" t="s">
        <v>190</v>
      </c>
      <c r="C100" s="45"/>
      <c r="D100" s="45"/>
      <c r="E100" s="45"/>
      <c r="F100" s="45"/>
      <c r="G100" s="45"/>
      <c r="H100" s="45"/>
      <c r="I100" s="45"/>
      <c r="J100" s="46"/>
      <c r="K100" s="46"/>
      <c r="L100" s="46"/>
      <c r="M100" s="46"/>
      <c r="N100" s="38">
        <f t="shared" si="1"/>
        <v>0</v>
      </c>
    </row>
    <row r="101" spans="1:14" x14ac:dyDescent="0.2">
      <c r="A101" s="34">
        <f>DATE('format jaarrekening'!$B$8,MONTH(DATEVALUE(B101)),DAY(DATEVALUE(B101)))</f>
        <v>45107</v>
      </c>
      <c r="B101" s="36" t="s">
        <v>191</v>
      </c>
      <c r="C101" s="45"/>
      <c r="D101" s="45"/>
      <c r="E101" s="45"/>
      <c r="F101" s="45"/>
      <c r="G101" s="45"/>
      <c r="H101" s="45"/>
      <c r="I101" s="45"/>
      <c r="J101" s="46"/>
      <c r="K101" s="46"/>
      <c r="L101" s="46"/>
      <c r="M101" s="46"/>
      <c r="N101" s="38">
        <f t="shared" si="1"/>
        <v>0</v>
      </c>
    </row>
    <row r="102" spans="1:14" x14ac:dyDescent="0.2">
      <c r="A102" s="37"/>
      <c r="B102" s="38"/>
      <c r="C102" s="39"/>
      <c r="D102" s="39"/>
    </row>
  </sheetData>
  <mergeCells count="2">
    <mergeCell ref="A4:D4"/>
    <mergeCell ref="N9:N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102"/>
  <sheetViews>
    <sheetView workbookViewId="0"/>
  </sheetViews>
  <sheetFormatPr defaultRowHeight="12.75" x14ac:dyDescent="0.2"/>
  <cols>
    <col min="1" max="2" width="5.19921875" style="30" customWidth="1"/>
    <col min="3" max="4" width="10.09765625" style="31" customWidth="1"/>
    <col min="5" max="13" width="10.09765625" style="30" customWidth="1"/>
    <col min="14" max="14" width="9.8984375" style="30" customWidth="1"/>
    <col min="15" max="16384" width="8.796875" style="30"/>
  </cols>
  <sheetData>
    <row r="1" spans="1:14" ht="23.25" x14ac:dyDescent="0.35">
      <c r="A1" s="49" t="str">
        <f>"Berekening uitzettingen buiten schatkist "&amp;A9</f>
        <v>Berekening uitzettingen buiten schatkist Kwartaal 3</v>
      </c>
      <c r="B1" s="50"/>
      <c r="C1" s="51"/>
      <c r="D1" s="51"/>
      <c r="E1" s="50"/>
      <c r="F1" s="50"/>
      <c r="G1" s="50"/>
      <c r="H1" s="50"/>
      <c r="I1" s="50"/>
      <c r="J1" s="50"/>
      <c r="K1" s="16"/>
      <c r="L1" s="16"/>
      <c r="M1" s="16"/>
      <c r="N1" s="16"/>
    </row>
    <row r="2" spans="1:14" ht="15" x14ac:dyDescent="0.25">
      <c r="A2" s="50" t="s">
        <v>414</v>
      </c>
      <c r="B2" s="50"/>
      <c r="C2" s="51"/>
      <c r="D2" s="51"/>
      <c r="E2" s="50"/>
      <c r="F2" s="50"/>
      <c r="G2" s="50"/>
      <c r="H2" s="50"/>
      <c r="I2" s="50"/>
      <c r="J2" s="50"/>
      <c r="K2" s="16"/>
      <c r="L2" s="16"/>
      <c r="M2" s="16"/>
      <c r="N2" s="16"/>
    </row>
    <row r="3" spans="1:14" ht="15" x14ac:dyDescent="0.25">
      <c r="A3" s="50"/>
      <c r="B3" s="50"/>
      <c r="C3" s="51"/>
      <c r="D3" s="51"/>
      <c r="E3" s="50"/>
      <c r="F3" s="50"/>
      <c r="G3" s="50"/>
      <c r="H3" s="50"/>
      <c r="I3" s="50"/>
      <c r="J3" s="50"/>
      <c r="K3" s="16"/>
      <c r="L3" s="16"/>
      <c r="M3" s="16"/>
      <c r="N3" s="16"/>
    </row>
    <row r="4" spans="1:14" x14ac:dyDescent="0.2">
      <c r="A4" s="75" t="str">
        <f>"Samenvattende tabel "&amp;A9</f>
        <v>Samenvattende tabel Kwartaal 3</v>
      </c>
      <c r="B4" s="75"/>
      <c r="C4" s="75"/>
      <c r="D4" s="75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42" t="s">
        <v>9</v>
      </c>
      <c r="B5" s="42"/>
      <c r="C5" s="42"/>
      <c r="D5" s="43">
        <f>COUNT(A11:A102)</f>
        <v>92</v>
      </c>
      <c r="E5" s="52"/>
      <c r="F5" s="52"/>
      <c r="G5" s="52"/>
      <c r="H5" s="50"/>
      <c r="I5" s="50"/>
      <c r="J5" s="50"/>
      <c r="K5" s="50"/>
      <c r="L5" s="50"/>
      <c r="M5" s="50"/>
      <c r="N5" s="50"/>
    </row>
    <row r="6" spans="1:14" ht="15" x14ac:dyDescent="0.2">
      <c r="A6" s="42" t="s">
        <v>412</v>
      </c>
      <c r="B6" s="42"/>
      <c r="C6" s="42"/>
      <c r="D6" s="48">
        <f>SUM(N11:N101)</f>
        <v>31149288.100000001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">
      <c r="A7" s="42" t="s">
        <v>411</v>
      </c>
      <c r="B7" s="42"/>
      <c r="C7" s="42"/>
      <c r="D7" s="48">
        <f>IFERROR(D6/D5,0)</f>
        <v>338579.21847826091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">
      <c r="A8" s="50"/>
      <c r="B8" s="50"/>
      <c r="C8" s="51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2.75" customHeight="1" x14ac:dyDescent="0.25">
      <c r="A9" s="32" t="s">
        <v>416</v>
      </c>
      <c r="B9" s="41"/>
      <c r="C9" s="40" t="s">
        <v>3</v>
      </c>
      <c r="D9" s="40" t="s">
        <v>4</v>
      </c>
      <c r="E9" s="40" t="s">
        <v>5</v>
      </c>
      <c r="F9" s="40" t="s">
        <v>6</v>
      </c>
      <c r="G9" s="40" t="s">
        <v>7</v>
      </c>
      <c r="H9" s="40" t="s">
        <v>8</v>
      </c>
      <c r="I9" s="40" t="s">
        <v>376</v>
      </c>
      <c r="J9" s="40" t="s">
        <v>405</v>
      </c>
      <c r="K9" s="40" t="s">
        <v>406</v>
      </c>
      <c r="L9" s="40" t="s">
        <v>407</v>
      </c>
      <c r="M9" s="40" t="s">
        <v>408</v>
      </c>
      <c r="N9" s="74" t="s">
        <v>413</v>
      </c>
    </row>
    <row r="10" spans="1:14" x14ac:dyDescent="0.2">
      <c r="A10" s="33" t="s">
        <v>409</v>
      </c>
      <c r="B10" s="33" t="s">
        <v>410</v>
      </c>
      <c r="C10" s="44" t="s">
        <v>2</v>
      </c>
      <c r="D10" s="44" t="s">
        <v>2</v>
      </c>
      <c r="E10" s="44" t="s">
        <v>2</v>
      </c>
      <c r="F10" s="44" t="s">
        <v>2</v>
      </c>
      <c r="G10" s="44" t="s">
        <v>2</v>
      </c>
      <c r="H10" s="44" t="s">
        <v>2</v>
      </c>
      <c r="I10" s="44" t="s">
        <v>2</v>
      </c>
      <c r="J10" s="44" t="s">
        <v>2</v>
      </c>
      <c r="K10" s="44" t="s">
        <v>2</v>
      </c>
      <c r="L10" s="44" t="s">
        <v>2</v>
      </c>
      <c r="M10" s="44" t="s">
        <v>2</v>
      </c>
      <c r="N10" s="74"/>
    </row>
    <row r="11" spans="1:14" x14ac:dyDescent="0.2">
      <c r="A11" s="34">
        <f>DATE('format jaarrekening'!$B$8,MONTH(DATEVALUE(B11)),DAY(DATEVALUE(B11)))</f>
        <v>45108</v>
      </c>
      <c r="B11" s="35" t="s">
        <v>192</v>
      </c>
      <c r="C11" s="45">
        <v>50000</v>
      </c>
      <c r="D11" s="45">
        <v>160000</v>
      </c>
      <c r="E11" s="45">
        <v>120000</v>
      </c>
      <c r="F11" s="45">
        <v>-70000</v>
      </c>
      <c r="G11" s="45">
        <v>0</v>
      </c>
      <c r="H11" s="45">
        <v>154000</v>
      </c>
      <c r="I11" s="45">
        <v>200000</v>
      </c>
      <c r="J11" s="46"/>
      <c r="K11" s="46"/>
      <c r="L11" s="46"/>
      <c r="M11" s="46"/>
      <c r="N11" s="38">
        <f>MAX(SUM(C11:M11),0)</f>
        <v>614000</v>
      </c>
    </row>
    <row r="12" spans="1:14" x14ac:dyDescent="0.2">
      <c r="A12" s="34">
        <f>DATE('format jaarrekening'!$B$8,MONTH(DATEVALUE(B12)),DAY(DATEVALUE(B12)))</f>
        <v>45109</v>
      </c>
      <c r="B12" s="36" t="s">
        <v>193</v>
      </c>
      <c r="C12" s="45">
        <v>51000</v>
      </c>
      <c r="D12" s="45">
        <v>163200</v>
      </c>
      <c r="E12" s="45">
        <v>122400</v>
      </c>
      <c r="F12" s="45">
        <v>-71400</v>
      </c>
      <c r="G12" s="45">
        <v>0</v>
      </c>
      <c r="H12" s="45">
        <v>157080</v>
      </c>
      <c r="I12" s="45">
        <v>204000</v>
      </c>
      <c r="J12" s="46"/>
      <c r="K12" s="46"/>
      <c r="L12" s="46"/>
      <c r="M12" s="46"/>
      <c r="N12" s="38">
        <f t="shared" ref="N12:N75" si="0">MAX(SUM(C12:M12),0)</f>
        <v>626280</v>
      </c>
    </row>
    <row r="13" spans="1:14" x14ac:dyDescent="0.2">
      <c r="A13" s="34">
        <f>DATE('format jaarrekening'!$B$8,MONTH(DATEVALUE(B13)),DAY(DATEVALUE(B13)))</f>
        <v>45110</v>
      </c>
      <c r="B13" s="36" t="s">
        <v>194</v>
      </c>
      <c r="C13" s="45">
        <v>52020</v>
      </c>
      <c r="D13" s="45">
        <v>166464</v>
      </c>
      <c r="E13" s="45">
        <v>124848</v>
      </c>
      <c r="F13" s="45">
        <v>-72828</v>
      </c>
      <c r="G13" s="45">
        <v>0</v>
      </c>
      <c r="H13" s="45">
        <v>160221.6</v>
      </c>
      <c r="I13" s="45">
        <v>208080</v>
      </c>
      <c r="J13" s="46"/>
      <c r="K13" s="46"/>
      <c r="L13" s="46"/>
      <c r="M13" s="46"/>
      <c r="N13" s="38">
        <f t="shared" si="0"/>
        <v>638805.6</v>
      </c>
    </row>
    <row r="14" spans="1:14" x14ac:dyDescent="0.2">
      <c r="A14" s="34">
        <f>DATE('format jaarrekening'!$B$8,MONTH(DATEVALUE(B14)),DAY(DATEVALUE(B14)))</f>
        <v>45111</v>
      </c>
      <c r="B14" s="36" t="s">
        <v>195</v>
      </c>
      <c r="C14" s="45">
        <v>52530</v>
      </c>
      <c r="D14" s="45">
        <v>389000</v>
      </c>
      <c r="E14" s="45">
        <v>319000</v>
      </c>
      <c r="F14" s="45">
        <v>214000</v>
      </c>
      <c r="G14" s="45">
        <v>333000</v>
      </c>
      <c r="H14" s="45">
        <v>116000</v>
      </c>
      <c r="I14" s="45">
        <v>146000</v>
      </c>
      <c r="J14" s="46"/>
      <c r="K14" s="46"/>
      <c r="L14" s="46"/>
      <c r="M14" s="46"/>
      <c r="N14" s="38">
        <f t="shared" si="0"/>
        <v>1569530</v>
      </c>
    </row>
    <row r="15" spans="1:14" x14ac:dyDescent="0.2">
      <c r="A15" s="34">
        <f>DATE('format jaarrekening'!$B$8,MONTH(DATEVALUE(B15)),DAY(DATEVALUE(B15)))</f>
        <v>45112</v>
      </c>
      <c r="B15" s="36" t="s">
        <v>196</v>
      </c>
      <c r="C15" s="45">
        <v>51000</v>
      </c>
      <c r="D15" s="45">
        <v>163200</v>
      </c>
      <c r="E15" s="45">
        <v>122400</v>
      </c>
      <c r="F15" s="45">
        <v>-71400</v>
      </c>
      <c r="G15" s="45">
        <v>0</v>
      </c>
      <c r="H15" s="45">
        <v>157080</v>
      </c>
      <c r="I15" s="45">
        <v>204000</v>
      </c>
      <c r="J15" s="46"/>
      <c r="K15" s="46"/>
      <c r="L15" s="46"/>
      <c r="M15" s="46"/>
      <c r="N15" s="38">
        <f t="shared" si="0"/>
        <v>626280</v>
      </c>
    </row>
    <row r="16" spans="1:14" x14ac:dyDescent="0.2">
      <c r="A16" s="34">
        <f>DATE('format jaarrekening'!$B$8,MONTH(DATEVALUE(B16)),DAY(DATEVALUE(B16)))</f>
        <v>45113</v>
      </c>
      <c r="B16" s="36" t="s">
        <v>197</v>
      </c>
      <c r="C16" s="45">
        <v>39397.5</v>
      </c>
      <c r="D16" s="45">
        <v>291750</v>
      </c>
      <c r="E16" s="45">
        <v>239250</v>
      </c>
      <c r="F16" s="45">
        <v>160500</v>
      </c>
      <c r="G16" s="45">
        <v>249750</v>
      </c>
      <c r="H16" s="45">
        <v>87000</v>
      </c>
      <c r="I16" s="45">
        <v>109500</v>
      </c>
      <c r="J16" s="46"/>
      <c r="K16" s="46"/>
      <c r="L16" s="46"/>
      <c r="M16" s="46"/>
      <c r="N16" s="38">
        <f t="shared" si="0"/>
        <v>1177147.5</v>
      </c>
    </row>
    <row r="17" spans="1:14" x14ac:dyDescent="0.2">
      <c r="A17" s="34">
        <f>DATE('format jaarrekening'!$B$8,MONTH(DATEVALUE(B17)),DAY(DATEVALUE(B17)))</f>
        <v>45114</v>
      </c>
      <c r="B17" s="36" t="s">
        <v>198</v>
      </c>
      <c r="C17" s="45">
        <v>78795</v>
      </c>
      <c r="D17" s="45">
        <v>583500</v>
      </c>
      <c r="E17" s="45">
        <v>478500</v>
      </c>
      <c r="F17" s="45">
        <v>321000</v>
      </c>
      <c r="G17" s="45">
        <v>499500</v>
      </c>
      <c r="H17" s="45">
        <v>174000</v>
      </c>
      <c r="I17" s="45">
        <v>219000</v>
      </c>
      <c r="J17" s="46"/>
      <c r="K17" s="46"/>
      <c r="L17" s="46"/>
      <c r="M17" s="46"/>
      <c r="N17" s="38">
        <f>MAX(SUM(C17:M17),0)</f>
        <v>2354295</v>
      </c>
    </row>
    <row r="18" spans="1:14" x14ac:dyDescent="0.2">
      <c r="A18" s="34">
        <f>DATE('format jaarrekening'!$B$8,MONTH(DATEVALUE(B18)),DAY(DATEVALUE(B18)))</f>
        <v>45115</v>
      </c>
      <c r="B18" s="36" t="s">
        <v>199</v>
      </c>
      <c r="C18" s="45">
        <v>787950</v>
      </c>
      <c r="D18" s="45">
        <v>5835000</v>
      </c>
      <c r="E18" s="45">
        <v>4785000</v>
      </c>
      <c r="F18" s="45">
        <v>3210000</v>
      </c>
      <c r="G18" s="45">
        <v>4995000</v>
      </c>
      <c r="H18" s="45">
        <v>1740000</v>
      </c>
      <c r="I18" s="45">
        <v>2190000</v>
      </c>
      <c r="J18" s="46"/>
      <c r="K18" s="46"/>
      <c r="L18" s="46"/>
      <c r="M18" s="46"/>
      <c r="N18" s="38">
        <f t="shared" si="0"/>
        <v>23542950</v>
      </c>
    </row>
    <row r="19" spans="1:14" x14ac:dyDescent="0.2">
      <c r="A19" s="34">
        <f>DATE('format jaarrekening'!$B$8,MONTH(DATEVALUE(B19)),DAY(DATEVALUE(B19)))</f>
        <v>45116</v>
      </c>
      <c r="B19" s="36" t="s">
        <v>200</v>
      </c>
      <c r="C19" s="45"/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38">
        <f t="shared" si="0"/>
        <v>0</v>
      </c>
    </row>
    <row r="20" spans="1:14" x14ac:dyDescent="0.2">
      <c r="A20" s="34">
        <f>DATE('format jaarrekening'!$B$8,MONTH(DATEVALUE(B20)),DAY(DATEVALUE(B20)))</f>
        <v>45117</v>
      </c>
      <c r="B20" s="36" t="s">
        <v>201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38">
        <f t="shared" si="0"/>
        <v>0</v>
      </c>
    </row>
    <row r="21" spans="1:14" x14ac:dyDescent="0.2">
      <c r="A21" s="34">
        <f>DATE('format jaarrekening'!$B$8,MONTH(DATEVALUE(B21)),DAY(DATEVALUE(B21)))</f>
        <v>45118</v>
      </c>
      <c r="B21" s="36" t="s">
        <v>202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38">
        <f t="shared" si="0"/>
        <v>0</v>
      </c>
    </row>
    <row r="22" spans="1:14" x14ac:dyDescent="0.2">
      <c r="A22" s="34">
        <f>DATE('format jaarrekening'!$B$8,MONTH(DATEVALUE(B22)),DAY(DATEVALUE(B22)))</f>
        <v>45119</v>
      </c>
      <c r="B22" s="36" t="s">
        <v>203</v>
      </c>
      <c r="C22" s="45"/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38">
        <f t="shared" si="0"/>
        <v>0</v>
      </c>
    </row>
    <row r="23" spans="1:14" x14ac:dyDescent="0.2">
      <c r="A23" s="34">
        <f>DATE('format jaarrekening'!$B$8,MONTH(DATEVALUE(B23)),DAY(DATEVALUE(B23)))</f>
        <v>45120</v>
      </c>
      <c r="B23" s="36" t="s">
        <v>204</v>
      </c>
      <c r="C23" s="45"/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38">
        <f t="shared" si="0"/>
        <v>0</v>
      </c>
    </row>
    <row r="24" spans="1:14" x14ac:dyDescent="0.2">
      <c r="A24" s="34">
        <f>DATE('format jaarrekening'!$B$8,MONTH(DATEVALUE(B24)),DAY(DATEVALUE(B24)))</f>
        <v>45121</v>
      </c>
      <c r="B24" s="36" t="s">
        <v>205</v>
      </c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38">
        <f t="shared" si="0"/>
        <v>0</v>
      </c>
    </row>
    <row r="25" spans="1:14" x14ac:dyDescent="0.2">
      <c r="A25" s="34">
        <f>DATE('format jaarrekening'!$B$8,MONTH(DATEVALUE(B25)),DAY(DATEVALUE(B25)))</f>
        <v>45122</v>
      </c>
      <c r="B25" s="36" t="s">
        <v>206</v>
      </c>
      <c r="C25" s="45"/>
      <c r="D25" s="45"/>
      <c r="E25" s="45"/>
      <c r="F25" s="45"/>
      <c r="G25" s="45"/>
      <c r="H25" s="45"/>
      <c r="I25" s="45"/>
      <c r="J25" s="46"/>
      <c r="K25" s="46"/>
      <c r="L25" s="46"/>
      <c r="M25" s="46"/>
      <c r="N25" s="38">
        <f t="shared" si="0"/>
        <v>0</v>
      </c>
    </row>
    <row r="26" spans="1:14" x14ac:dyDescent="0.2">
      <c r="A26" s="34">
        <f>DATE('format jaarrekening'!$B$8,MONTH(DATEVALUE(B26)),DAY(DATEVALUE(B26)))</f>
        <v>45123</v>
      </c>
      <c r="B26" s="36" t="s">
        <v>207</v>
      </c>
      <c r="C26" s="45"/>
      <c r="D26" s="45"/>
      <c r="E26" s="45"/>
      <c r="F26" s="45"/>
      <c r="G26" s="45"/>
      <c r="H26" s="45"/>
      <c r="I26" s="45"/>
      <c r="J26" s="46"/>
      <c r="K26" s="46"/>
      <c r="L26" s="46"/>
      <c r="M26" s="46"/>
      <c r="N26" s="38">
        <f t="shared" si="0"/>
        <v>0</v>
      </c>
    </row>
    <row r="27" spans="1:14" x14ac:dyDescent="0.2">
      <c r="A27" s="34">
        <f>DATE('format jaarrekening'!$B$8,MONTH(DATEVALUE(B27)),DAY(DATEVALUE(B27)))</f>
        <v>45124</v>
      </c>
      <c r="B27" s="36" t="s">
        <v>208</v>
      </c>
      <c r="C27" s="45"/>
      <c r="D27" s="45"/>
      <c r="E27" s="45"/>
      <c r="F27" s="45"/>
      <c r="G27" s="45"/>
      <c r="H27" s="45"/>
      <c r="I27" s="45"/>
      <c r="J27" s="46"/>
      <c r="K27" s="46"/>
      <c r="L27" s="46"/>
      <c r="M27" s="46"/>
      <c r="N27" s="38">
        <f t="shared" si="0"/>
        <v>0</v>
      </c>
    </row>
    <row r="28" spans="1:14" x14ac:dyDescent="0.2">
      <c r="A28" s="34">
        <f>DATE('format jaarrekening'!$B$8,MONTH(DATEVALUE(B28)),DAY(DATEVALUE(B28)))</f>
        <v>45125</v>
      </c>
      <c r="B28" s="36" t="s">
        <v>209</v>
      </c>
      <c r="C28" s="45"/>
      <c r="D28" s="45"/>
      <c r="E28" s="45"/>
      <c r="F28" s="45"/>
      <c r="G28" s="45"/>
      <c r="H28" s="45"/>
      <c r="I28" s="45"/>
      <c r="J28" s="46"/>
      <c r="K28" s="46"/>
      <c r="L28" s="46"/>
      <c r="M28" s="46"/>
      <c r="N28" s="38">
        <f t="shared" si="0"/>
        <v>0</v>
      </c>
    </row>
    <row r="29" spans="1:14" x14ac:dyDescent="0.2">
      <c r="A29" s="34">
        <f>DATE('format jaarrekening'!$B$8,MONTH(DATEVALUE(B29)),DAY(DATEVALUE(B29)))</f>
        <v>45126</v>
      </c>
      <c r="B29" s="36" t="s">
        <v>210</v>
      </c>
      <c r="C29" s="45"/>
      <c r="D29" s="45"/>
      <c r="E29" s="45"/>
      <c r="F29" s="45"/>
      <c r="G29" s="45"/>
      <c r="H29" s="45"/>
      <c r="I29" s="45"/>
      <c r="J29" s="46"/>
      <c r="K29" s="46"/>
      <c r="L29" s="46"/>
      <c r="M29" s="46"/>
      <c r="N29" s="38">
        <f t="shared" si="0"/>
        <v>0</v>
      </c>
    </row>
    <row r="30" spans="1:14" x14ac:dyDescent="0.2">
      <c r="A30" s="34">
        <f>DATE('format jaarrekening'!$B$8,MONTH(DATEVALUE(B30)),DAY(DATEVALUE(B30)))</f>
        <v>45127</v>
      </c>
      <c r="B30" s="36" t="s">
        <v>211</v>
      </c>
      <c r="C30" s="45"/>
      <c r="D30" s="45"/>
      <c r="E30" s="45"/>
      <c r="F30" s="45"/>
      <c r="G30" s="45"/>
      <c r="H30" s="45"/>
      <c r="I30" s="45"/>
      <c r="J30" s="46"/>
      <c r="K30" s="46"/>
      <c r="L30" s="46"/>
      <c r="M30" s="46"/>
      <c r="N30" s="38">
        <f t="shared" si="0"/>
        <v>0</v>
      </c>
    </row>
    <row r="31" spans="1:14" x14ac:dyDescent="0.2">
      <c r="A31" s="34">
        <f>DATE('format jaarrekening'!$B$8,MONTH(DATEVALUE(B31)),DAY(DATEVALUE(B31)))</f>
        <v>45128</v>
      </c>
      <c r="B31" s="36" t="s">
        <v>212</v>
      </c>
      <c r="C31" s="45"/>
      <c r="D31" s="45"/>
      <c r="E31" s="45"/>
      <c r="F31" s="45"/>
      <c r="G31" s="45"/>
      <c r="H31" s="45"/>
      <c r="I31" s="45"/>
      <c r="J31" s="46"/>
      <c r="K31" s="46"/>
      <c r="L31" s="46"/>
      <c r="M31" s="46"/>
      <c r="N31" s="38">
        <f t="shared" si="0"/>
        <v>0</v>
      </c>
    </row>
    <row r="32" spans="1:14" x14ac:dyDescent="0.2">
      <c r="A32" s="34">
        <f>DATE('format jaarrekening'!$B$8,MONTH(DATEVALUE(B32)),DAY(DATEVALUE(B32)))</f>
        <v>45129</v>
      </c>
      <c r="B32" s="36" t="s">
        <v>213</v>
      </c>
      <c r="C32" s="45"/>
      <c r="D32" s="45"/>
      <c r="E32" s="45"/>
      <c r="F32" s="45"/>
      <c r="G32" s="45"/>
      <c r="H32" s="45"/>
      <c r="I32" s="45"/>
      <c r="J32" s="46"/>
      <c r="K32" s="46"/>
      <c r="L32" s="46"/>
      <c r="M32" s="46"/>
      <c r="N32" s="38">
        <f t="shared" si="0"/>
        <v>0</v>
      </c>
    </row>
    <row r="33" spans="1:14" x14ac:dyDescent="0.2">
      <c r="A33" s="34">
        <f>DATE('format jaarrekening'!$B$8,MONTH(DATEVALUE(B33)),DAY(DATEVALUE(B33)))</f>
        <v>45130</v>
      </c>
      <c r="B33" s="36" t="s">
        <v>214</v>
      </c>
      <c r="C33" s="45"/>
      <c r="D33" s="45"/>
      <c r="E33" s="45"/>
      <c r="F33" s="45"/>
      <c r="G33" s="45"/>
      <c r="H33" s="45"/>
      <c r="I33" s="45"/>
      <c r="J33" s="46"/>
      <c r="K33" s="46"/>
      <c r="L33" s="46"/>
      <c r="M33" s="46"/>
      <c r="N33" s="38">
        <f t="shared" si="0"/>
        <v>0</v>
      </c>
    </row>
    <row r="34" spans="1:14" x14ac:dyDescent="0.2">
      <c r="A34" s="34">
        <f>DATE('format jaarrekening'!$B$8,MONTH(DATEVALUE(B34)),DAY(DATEVALUE(B34)))</f>
        <v>45131</v>
      </c>
      <c r="B34" s="36" t="s">
        <v>215</v>
      </c>
      <c r="C34" s="45"/>
      <c r="D34" s="45"/>
      <c r="E34" s="45"/>
      <c r="F34" s="45"/>
      <c r="G34" s="45"/>
      <c r="H34" s="45"/>
      <c r="I34" s="45"/>
      <c r="J34" s="46"/>
      <c r="K34" s="46"/>
      <c r="L34" s="46"/>
      <c r="M34" s="46"/>
      <c r="N34" s="38">
        <f t="shared" si="0"/>
        <v>0</v>
      </c>
    </row>
    <row r="35" spans="1:14" x14ac:dyDescent="0.2">
      <c r="A35" s="34">
        <f>DATE('format jaarrekening'!$B$8,MONTH(DATEVALUE(B35)),DAY(DATEVALUE(B35)))</f>
        <v>45132</v>
      </c>
      <c r="B35" s="36" t="s">
        <v>216</v>
      </c>
      <c r="C35" s="45"/>
      <c r="D35" s="45"/>
      <c r="E35" s="45"/>
      <c r="F35" s="45"/>
      <c r="G35" s="45"/>
      <c r="H35" s="45"/>
      <c r="I35" s="45"/>
      <c r="J35" s="46"/>
      <c r="K35" s="46"/>
      <c r="L35" s="46"/>
      <c r="M35" s="46"/>
      <c r="N35" s="38">
        <f t="shared" si="0"/>
        <v>0</v>
      </c>
    </row>
    <row r="36" spans="1:14" x14ac:dyDescent="0.2">
      <c r="A36" s="34">
        <f>DATE('format jaarrekening'!$B$8,MONTH(DATEVALUE(B36)),DAY(DATEVALUE(B36)))</f>
        <v>45133</v>
      </c>
      <c r="B36" s="36" t="s">
        <v>217</v>
      </c>
      <c r="C36" s="45"/>
      <c r="D36" s="45"/>
      <c r="E36" s="45"/>
      <c r="F36" s="45"/>
      <c r="G36" s="45"/>
      <c r="H36" s="45"/>
      <c r="I36" s="45"/>
      <c r="J36" s="46"/>
      <c r="K36" s="46"/>
      <c r="L36" s="46"/>
      <c r="M36" s="46"/>
      <c r="N36" s="38">
        <f t="shared" si="0"/>
        <v>0</v>
      </c>
    </row>
    <row r="37" spans="1:14" x14ac:dyDescent="0.2">
      <c r="A37" s="34">
        <f>DATE('format jaarrekening'!$B$8,MONTH(DATEVALUE(B37)),DAY(DATEVALUE(B37)))</f>
        <v>45134</v>
      </c>
      <c r="B37" s="36" t="s">
        <v>218</v>
      </c>
      <c r="C37" s="45"/>
      <c r="D37" s="45"/>
      <c r="E37" s="45"/>
      <c r="F37" s="45"/>
      <c r="G37" s="45"/>
      <c r="H37" s="45"/>
      <c r="I37" s="45"/>
      <c r="J37" s="46"/>
      <c r="K37" s="46"/>
      <c r="L37" s="46"/>
      <c r="M37" s="46"/>
      <c r="N37" s="38">
        <f t="shared" si="0"/>
        <v>0</v>
      </c>
    </row>
    <row r="38" spans="1:14" x14ac:dyDescent="0.2">
      <c r="A38" s="34">
        <f>DATE('format jaarrekening'!$B$8,MONTH(DATEVALUE(B38)),DAY(DATEVALUE(B38)))</f>
        <v>45135</v>
      </c>
      <c r="B38" s="36" t="s">
        <v>219</v>
      </c>
      <c r="C38" s="45"/>
      <c r="D38" s="45"/>
      <c r="E38" s="45"/>
      <c r="F38" s="45"/>
      <c r="G38" s="45"/>
      <c r="H38" s="45"/>
      <c r="I38" s="45"/>
      <c r="J38" s="46"/>
      <c r="K38" s="46"/>
      <c r="L38" s="46"/>
      <c r="M38" s="46"/>
      <c r="N38" s="38">
        <f t="shared" si="0"/>
        <v>0</v>
      </c>
    </row>
    <row r="39" spans="1:14" x14ac:dyDescent="0.2">
      <c r="A39" s="34">
        <f>DATE('format jaarrekening'!$B$8,MONTH(DATEVALUE(B39)),DAY(DATEVALUE(B39)))</f>
        <v>45136</v>
      </c>
      <c r="B39" s="36" t="s">
        <v>220</v>
      </c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6"/>
      <c r="N39" s="38">
        <f t="shared" si="0"/>
        <v>0</v>
      </c>
    </row>
    <row r="40" spans="1:14" x14ac:dyDescent="0.2">
      <c r="A40" s="34">
        <f>DATE('format jaarrekening'!$B$8,MONTH(DATEVALUE(B40)),DAY(DATEVALUE(B40)))</f>
        <v>45137</v>
      </c>
      <c r="B40" s="36" t="s">
        <v>221</v>
      </c>
      <c r="C40" s="45"/>
      <c r="D40" s="45"/>
      <c r="E40" s="45"/>
      <c r="F40" s="45"/>
      <c r="G40" s="45"/>
      <c r="H40" s="45"/>
      <c r="I40" s="45"/>
      <c r="J40" s="46"/>
      <c r="K40" s="46"/>
      <c r="L40" s="46"/>
      <c r="M40" s="46"/>
      <c r="N40" s="38">
        <f t="shared" si="0"/>
        <v>0</v>
      </c>
    </row>
    <row r="41" spans="1:14" x14ac:dyDescent="0.2">
      <c r="A41" s="34">
        <f>DATE('format jaarrekening'!$B$8,MONTH(DATEVALUE(B41)),DAY(DATEVALUE(B41)))</f>
        <v>45138</v>
      </c>
      <c r="B41" s="36" t="s">
        <v>222</v>
      </c>
      <c r="C41" s="45"/>
      <c r="D41" s="45"/>
      <c r="E41" s="45"/>
      <c r="F41" s="45"/>
      <c r="G41" s="45"/>
      <c r="H41" s="45"/>
      <c r="I41" s="45"/>
      <c r="J41" s="46"/>
      <c r="K41" s="46"/>
      <c r="L41" s="46"/>
      <c r="M41" s="46"/>
      <c r="N41" s="38">
        <f t="shared" si="0"/>
        <v>0</v>
      </c>
    </row>
    <row r="42" spans="1:14" x14ac:dyDescent="0.2">
      <c r="A42" s="34">
        <f>DATE('format jaarrekening'!$B$8,MONTH(DATEVALUE(B42)),DAY(DATEVALUE(B42)))</f>
        <v>45139</v>
      </c>
      <c r="B42" s="36" t="s">
        <v>223</v>
      </c>
      <c r="C42" s="45"/>
      <c r="D42" s="45"/>
      <c r="E42" s="45"/>
      <c r="F42" s="45"/>
      <c r="G42" s="45"/>
      <c r="H42" s="45"/>
      <c r="I42" s="45"/>
      <c r="J42" s="46"/>
      <c r="K42" s="46"/>
      <c r="L42" s="46"/>
      <c r="M42" s="46"/>
      <c r="N42" s="38">
        <f t="shared" si="0"/>
        <v>0</v>
      </c>
    </row>
    <row r="43" spans="1:14" x14ac:dyDescent="0.2">
      <c r="A43" s="34">
        <f>DATE('format jaarrekening'!$B$8,MONTH(DATEVALUE(B43)),DAY(DATEVALUE(B43)))</f>
        <v>45140</v>
      </c>
      <c r="B43" s="36" t="s">
        <v>224</v>
      </c>
      <c r="C43" s="45"/>
      <c r="D43" s="45"/>
      <c r="E43" s="45"/>
      <c r="F43" s="45"/>
      <c r="G43" s="45"/>
      <c r="H43" s="45"/>
      <c r="I43" s="45"/>
      <c r="J43" s="46"/>
      <c r="K43" s="46"/>
      <c r="L43" s="46"/>
      <c r="M43" s="46"/>
      <c r="N43" s="38">
        <f t="shared" si="0"/>
        <v>0</v>
      </c>
    </row>
    <row r="44" spans="1:14" x14ac:dyDescent="0.2">
      <c r="A44" s="34">
        <f>DATE('format jaarrekening'!$B$8,MONTH(DATEVALUE(B44)),DAY(DATEVALUE(B44)))</f>
        <v>45141</v>
      </c>
      <c r="B44" s="36" t="s">
        <v>225</v>
      </c>
      <c r="C44" s="45"/>
      <c r="D44" s="45"/>
      <c r="E44" s="45"/>
      <c r="F44" s="45"/>
      <c r="G44" s="45"/>
      <c r="H44" s="45"/>
      <c r="I44" s="45"/>
      <c r="J44" s="46"/>
      <c r="K44" s="46"/>
      <c r="L44" s="46"/>
      <c r="M44" s="46"/>
      <c r="N44" s="38">
        <f t="shared" si="0"/>
        <v>0</v>
      </c>
    </row>
    <row r="45" spans="1:14" x14ac:dyDescent="0.2">
      <c r="A45" s="34">
        <f>DATE('format jaarrekening'!$B$8,MONTH(DATEVALUE(B45)),DAY(DATEVALUE(B45)))</f>
        <v>45142</v>
      </c>
      <c r="B45" s="36" t="s">
        <v>226</v>
      </c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38">
        <f t="shared" si="0"/>
        <v>0</v>
      </c>
    </row>
    <row r="46" spans="1:14" x14ac:dyDescent="0.2">
      <c r="A46" s="34">
        <f>DATE('format jaarrekening'!$B$8,MONTH(DATEVALUE(B46)),DAY(DATEVALUE(B46)))</f>
        <v>45143</v>
      </c>
      <c r="B46" s="36" t="s">
        <v>227</v>
      </c>
      <c r="C46" s="45"/>
      <c r="D46" s="45"/>
      <c r="E46" s="45"/>
      <c r="F46" s="45"/>
      <c r="G46" s="45"/>
      <c r="H46" s="45"/>
      <c r="I46" s="45"/>
      <c r="J46" s="46"/>
      <c r="K46" s="46"/>
      <c r="L46" s="46"/>
      <c r="M46" s="46"/>
      <c r="N46" s="38">
        <f t="shared" si="0"/>
        <v>0</v>
      </c>
    </row>
    <row r="47" spans="1:14" x14ac:dyDescent="0.2">
      <c r="A47" s="34">
        <f>DATE('format jaarrekening'!$B$8,MONTH(DATEVALUE(B47)),DAY(DATEVALUE(B47)))</f>
        <v>45144</v>
      </c>
      <c r="B47" s="36" t="s">
        <v>228</v>
      </c>
      <c r="C47" s="45"/>
      <c r="D47" s="45"/>
      <c r="E47" s="45"/>
      <c r="F47" s="45"/>
      <c r="G47" s="45"/>
      <c r="H47" s="45"/>
      <c r="I47" s="45"/>
      <c r="J47" s="46"/>
      <c r="K47" s="46"/>
      <c r="L47" s="46"/>
      <c r="M47" s="46"/>
      <c r="N47" s="38">
        <f t="shared" si="0"/>
        <v>0</v>
      </c>
    </row>
    <row r="48" spans="1:14" x14ac:dyDescent="0.2">
      <c r="A48" s="34">
        <f>DATE('format jaarrekening'!$B$8,MONTH(DATEVALUE(B48)),DAY(DATEVALUE(B48)))</f>
        <v>45145</v>
      </c>
      <c r="B48" s="36" t="s">
        <v>229</v>
      </c>
      <c r="C48" s="45"/>
      <c r="D48" s="45"/>
      <c r="E48" s="45"/>
      <c r="F48" s="45"/>
      <c r="G48" s="45"/>
      <c r="H48" s="45"/>
      <c r="I48" s="45"/>
      <c r="J48" s="46"/>
      <c r="K48" s="46"/>
      <c r="L48" s="46"/>
      <c r="M48" s="46"/>
      <c r="N48" s="38">
        <f t="shared" si="0"/>
        <v>0</v>
      </c>
    </row>
    <row r="49" spans="1:14" x14ac:dyDescent="0.2">
      <c r="A49" s="34">
        <f>DATE('format jaarrekening'!$B$8,MONTH(DATEVALUE(B49)),DAY(DATEVALUE(B49)))</f>
        <v>45146</v>
      </c>
      <c r="B49" s="36" t="s">
        <v>230</v>
      </c>
      <c r="C49" s="45"/>
      <c r="D49" s="45"/>
      <c r="E49" s="45"/>
      <c r="F49" s="45"/>
      <c r="G49" s="45"/>
      <c r="H49" s="45"/>
      <c r="I49" s="45"/>
      <c r="J49" s="46"/>
      <c r="K49" s="46"/>
      <c r="L49" s="46"/>
      <c r="M49" s="46"/>
      <c r="N49" s="38">
        <f t="shared" si="0"/>
        <v>0</v>
      </c>
    </row>
    <row r="50" spans="1:14" x14ac:dyDescent="0.2">
      <c r="A50" s="34">
        <f>DATE('format jaarrekening'!$B$8,MONTH(DATEVALUE(B50)),DAY(DATEVALUE(B50)))</f>
        <v>45147</v>
      </c>
      <c r="B50" s="36" t="s">
        <v>231</v>
      </c>
      <c r="C50" s="45"/>
      <c r="D50" s="45"/>
      <c r="E50" s="45"/>
      <c r="F50" s="45"/>
      <c r="G50" s="45"/>
      <c r="H50" s="45"/>
      <c r="I50" s="45"/>
      <c r="J50" s="46"/>
      <c r="K50" s="46"/>
      <c r="L50" s="46"/>
      <c r="M50" s="46"/>
      <c r="N50" s="38">
        <f t="shared" si="0"/>
        <v>0</v>
      </c>
    </row>
    <row r="51" spans="1:14" x14ac:dyDescent="0.2">
      <c r="A51" s="34">
        <f>DATE('format jaarrekening'!$B$8,MONTH(DATEVALUE(B51)),DAY(DATEVALUE(B51)))</f>
        <v>45148</v>
      </c>
      <c r="B51" s="36" t="s">
        <v>232</v>
      </c>
      <c r="C51" s="45"/>
      <c r="D51" s="45"/>
      <c r="E51" s="45"/>
      <c r="F51" s="45"/>
      <c r="G51" s="45"/>
      <c r="H51" s="45"/>
      <c r="I51" s="45"/>
      <c r="J51" s="46"/>
      <c r="K51" s="46"/>
      <c r="L51" s="46"/>
      <c r="M51" s="46"/>
      <c r="N51" s="38">
        <f t="shared" si="0"/>
        <v>0</v>
      </c>
    </row>
    <row r="52" spans="1:14" x14ac:dyDescent="0.2">
      <c r="A52" s="34">
        <f>DATE('format jaarrekening'!$B$8,MONTH(DATEVALUE(B52)),DAY(DATEVALUE(B52)))</f>
        <v>45149</v>
      </c>
      <c r="B52" s="36" t="s">
        <v>233</v>
      </c>
      <c r="C52" s="45"/>
      <c r="D52" s="45"/>
      <c r="E52" s="45"/>
      <c r="F52" s="45"/>
      <c r="G52" s="45"/>
      <c r="H52" s="45"/>
      <c r="I52" s="45"/>
      <c r="J52" s="46"/>
      <c r="K52" s="46"/>
      <c r="L52" s="46"/>
      <c r="M52" s="46"/>
      <c r="N52" s="38">
        <f t="shared" si="0"/>
        <v>0</v>
      </c>
    </row>
    <row r="53" spans="1:14" x14ac:dyDescent="0.2">
      <c r="A53" s="34">
        <f>DATE('format jaarrekening'!$B$8,MONTH(DATEVALUE(B53)),DAY(DATEVALUE(B53)))</f>
        <v>45150</v>
      </c>
      <c r="B53" s="36" t="s">
        <v>234</v>
      </c>
      <c r="C53" s="45"/>
      <c r="D53" s="45"/>
      <c r="E53" s="45"/>
      <c r="F53" s="45"/>
      <c r="G53" s="45"/>
      <c r="H53" s="45"/>
      <c r="I53" s="45"/>
      <c r="J53" s="46"/>
      <c r="K53" s="46"/>
      <c r="L53" s="46"/>
      <c r="M53" s="46"/>
      <c r="N53" s="38">
        <f t="shared" si="0"/>
        <v>0</v>
      </c>
    </row>
    <row r="54" spans="1:14" x14ac:dyDescent="0.2">
      <c r="A54" s="34">
        <f>DATE('format jaarrekening'!$B$8,MONTH(DATEVALUE(B54)),DAY(DATEVALUE(B54)))</f>
        <v>45151</v>
      </c>
      <c r="B54" s="36" t="s">
        <v>235</v>
      </c>
      <c r="C54" s="45"/>
      <c r="D54" s="45"/>
      <c r="E54" s="45"/>
      <c r="F54" s="45"/>
      <c r="G54" s="45"/>
      <c r="H54" s="45"/>
      <c r="I54" s="45"/>
      <c r="J54" s="46"/>
      <c r="K54" s="46"/>
      <c r="L54" s="46"/>
      <c r="M54" s="46"/>
      <c r="N54" s="38">
        <f t="shared" si="0"/>
        <v>0</v>
      </c>
    </row>
    <row r="55" spans="1:14" x14ac:dyDescent="0.2">
      <c r="A55" s="34">
        <f>DATE('format jaarrekening'!$B$8,MONTH(DATEVALUE(B55)),DAY(DATEVALUE(B55)))</f>
        <v>45152</v>
      </c>
      <c r="B55" s="36" t="s">
        <v>236</v>
      </c>
      <c r="C55" s="45"/>
      <c r="D55" s="45"/>
      <c r="E55" s="45"/>
      <c r="F55" s="45"/>
      <c r="G55" s="45"/>
      <c r="H55" s="45"/>
      <c r="I55" s="45"/>
      <c r="J55" s="46"/>
      <c r="K55" s="46"/>
      <c r="L55" s="46"/>
      <c r="M55" s="46"/>
      <c r="N55" s="38">
        <f t="shared" si="0"/>
        <v>0</v>
      </c>
    </row>
    <row r="56" spans="1:14" x14ac:dyDescent="0.2">
      <c r="A56" s="34">
        <f>DATE('format jaarrekening'!$B$8,MONTH(DATEVALUE(B56)),DAY(DATEVALUE(B56)))</f>
        <v>45153</v>
      </c>
      <c r="B56" s="36" t="s">
        <v>237</v>
      </c>
      <c r="C56" s="45"/>
      <c r="D56" s="45"/>
      <c r="E56" s="45"/>
      <c r="F56" s="45"/>
      <c r="G56" s="45"/>
      <c r="H56" s="45"/>
      <c r="I56" s="45"/>
      <c r="J56" s="46"/>
      <c r="K56" s="46"/>
      <c r="L56" s="46"/>
      <c r="M56" s="46"/>
      <c r="N56" s="38">
        <f t="shared" si="0"/>
        <v>0</v>
      </c>
    </row>
    <row r="57" spans="1:14" x14ac:dyDescent="0.2">
      <c r="A57" s="34">
        <f>DATE('format jaarrekening'!$B$8,MONTH(DATEVALUE(B57)),DAY(DATEVALUE(B57)))</f>
        <v>45154</v>
      </c>
      <c r="B57" s="36" t="s">
        <v>238</v>
      </c>
      <c r="C57" s="45"/>
      <c r="D57" s="45"/>
      <c r="E57" s="45"/>
      <c r="F57" s="45"/>
      <c r="G57" s="45"/>
      <c r="H57" s="45"/>
      <c r="I57" s="45"/>
      <c r="J57" s="46"/>
      <c r="K57" s="46"/>
      <c r="L57" s="46"/>
      <c r="M57" s="46"/>
      <c r="N57" s="38">
        <f t="shared" si="0"/>
        <v>0</v>
      </c>
    </row>
    <row r="58" spans="1:14" x14ac:dyDescent="0.2">
      <c r="A58" s="34">
        <f>DATE('format jaarrekening'!$B$8,MONTH(DATEVALUE(B58)),DAY(DATEVALUE(B58)))</f>
        <v>45155</v>
      </c>
      <c r="B58" s="36" t="s">
        <v>239</v>
      </c>
      <c r="C58" s="45"/>
      <c r="D58" s="45"/>
      <c r="E58" s="45"/>
      <c r="F58" s="45"/>
      <c r="G58" s="45"/>
      <c r="H58" s="45"/>
      <c r="I58" s="45"/>
      <c r="J58" s="46"/>
      <c r="K58" s="46"/>
      <c r="L58" s="46"/>
      <c r="M58" s="46"/>
      <c r="N58" s="38">
        <f t="shared" si="0"/>
        <v>0</v>
      </c>
    </row>
    <row r="59" spans="1:14" x14ac:dyDescent="0.2">
      <c r="A59" s="34">
        <f>DATE('format jaarrekening'!$B$8,MONTH(DATEVALUE(B59)),DAY(DATEVALUE(B59)))</f>
        <v>45156</v>
      </c>
      <c r="B59" s="36" t="s">
        <v>240</v>
      </c>
      <c r="C59" s="45"/>
      <c r="D59" s="45"/>
      <c r="E59" s="45"/>
      <c r="F59" s="45"/>
      <c r="G59" s="45"/>
      <c r="H59" s="45"/>
      <c r="I59" s="45"/>
      <c r="J59" s="46"/>
      <c r="K59" s="46"/>
      <c r="L59" s="46"/>
      <c r="M59" s="46"/>
      <c r="N59" s="38">
        <f t="shared" si="0"/>
        <v>0</v>
      </c>
    </row>
    <row r="60" spans="1:14" x14ac:dyDescent="0.2">
      <c r="A60" s="34">
        <f>DATE('format jaarrekening'!$B$8,MONTH(DATEVALUE(B60)),DAY(DATEVALUE(B60)))</f>
        <v>45157</v>
      </c>
      <c r="B60" s="36" t="s">
        <v>241</v>
      </c>
      <c r="C60" s="45"/>
      <c r="D60" s="45"/>
      <c r="E60" s="45"/>
      <c r="F60" s="45"/>
      <c r="G60" s="45"/>
      <c r="H60" s="45"/>
      <c r="I60" s="45"/>
      <c r="J60" s="46"/>
      <c r="K60" s="46"/>
      <c r="L60" s="46"/>
      <c r="M60" s="46"/>
      <c r="N60" s="38">
        <f t="shared" si="0"/>
        <v>0</v>
      </c>
    </row>
    <row r="61" spans="1:14" x14ac:dyDescent="0.2">
      <c r="A61" s="34">
        <f>DATE('format jaarrekening'!$B$8,MONTH(DATEVALUE(B61)),DAY(DATEVALUE(B61)))</f>
        <v>45158</v>
      </c>
      <c r="B61" s="36" t="s">
        <v>242</v>
      </c>
      <c r="C61" s="45"/>
      <c r="D61" s="45"/>
      <c r="E61" s="45"/>
      <c r="F61" s="45"/>
      <c r="G61" s="45"/>
      <c r="H61" s="45"/>
      <c r="I61" s="45"/>
      <c r="J61" s="46"/>
      <c r="K61" s="46"/>
      <c r="L61" s="46"/>
      <c r="M61" s="46"/>
      <c r="N61" s="38">
        <f t="shared" si="0"/>
        <v>0</v>
      </c>
    </row>
    <row r="62" spans="1:14" x14ac:dyDescent="0.2">
      <c r="A62" s="34">
        <f>DATE('format jaarrekening'!$B$8,MONTH(DATEVALUE(B62)),DAY(DATEVALUE(B62)))</f>
        <v>45159</v>
      </c>
      <c r="B62" s="36" t="s">
        <v>243</v>
      </c>
      <c r="C62" s="45"/>
      <c r="D62" s="45"/>
      <c r="E62" s="45"/>
      <c r="F62" s="45"/>
      <c r="G62" s="45"/>
      <c r="H62" s="45"/>
      <c r="I62" s="45"/>
      <c r="J62" s="46"/>
      <c r="K62" s="46"/>
      <c r="L62" s="46"/>
      <c r="M62" s="46"/>
      <c r="N62" s="38">
        <f t="shared" si="0"/>
        <v>0</v>
      </c>
    </row>
    <row r="63" spans="1:14" x14ac:dyDescent="0.2">
      <c r="A63" s="34">
        <f>DATE('format jaarrekening'!$B$8,MONTH(DATEVALUE(B63)),DAY(DATEVALUE(B63)))</f>
        <v>45160</v>
      </c>
      <c r="B63" s="36" t="s">
        <v>244</v>
      </c>
      <c r="C63" s="45"/>
      <c r="D63" s="45"/>
      <c r="E63" s="45"/>
      <c r="F63" s="45"/>
      <c r="G63" s="45"/>
      <c r="H63" s="45"/>
      <c r="I63" s="45"/>
      <c r="J63" s="46"/>
      <c r="K63" s="46"/>
      <c r="L63" s="46"/>
      <c r="M63" s="46"/>
      <c r="N63" s="38">
        <f t="shared" si="0"/>
        <v>0</v>
      </c>
    </row>
    <row r="64" spans="1:14" x14ac:dyDescent="0.2">
      <c r="A64" s="34">
        <f>DATE('format jaarrekening'!$B$8,MONTH(DATEVALUE(B64)),DAY(DATEVALUE(B64)))</f>
        <v>45161</v>
      </c>
      <c r="B64" s="36" t="s">
        <v>245</v>
      </c>
      <c r="C64" s="45"/>
      <c r="D64" s="45"/>
      <c r="E64" s="45"/>
      <c r="F64" s="45"/>
      <c r="G64" s="45"/>
      <c r="H64" s="45"/>
      <c r="I64" s="45"/>
      <c r="J64" s="46"/>
      <c r="K64" s="46"/>
      <c r="L64" s="46"/>
      <c r="M64" s="46"/>
      <c r="N64" s="38">
        <f t="shared" si="0"/>
        <v>0</v>
      </c>
    </row>
    <row r="65" spans="1:14" x14ac:dyDescent="0.2">
      <c r="A65" s="34">
        <f>DATE('format jaarrekening'!$B$8,MONTH(DATEVALUE(B65)),DAY(DATEVALUE(B65)))</f>
        <v>45162</v>
      </c>
      <c r="B65" s="36" t="s">
        <v>246</v>
      </c>
      <c r="C65" s="45"/>
      <c r="D65" s="45"/>
      <c r="E65" s="45"/>
      <c r="F65" s="45"/>
      <c r="G65" s="45"/>
      <c r="H65" s="45"/>
      <c r="I65" s="45"/>
      <c r="J65" s="46"/>
      <c r="K65" s="46"/>
      <c r="L65" s="46"/>
      <c r="M65" s="46"/>
      <c r="N65" s="38">
        <f t="shared" si="0"/>
        <v>0</v>
      </c>
    </row>
    <row r="66" spans="1:14" x14ac:dyDescent="0.2">
      <c r="A66" s="34">
        <f>DATE('format jaarrekening'!$B$8,MONTH(DATEVALUE(B66)),DAY(DATEVALUE(B66)))</f>
        <v>45163</v>
      </c>
      <c r="B66" s="36" t="s">
        <v>247</v>
      </c>
      <c r="C66" s="45"/>
      <c r="D66" s="45"/>
      <c r="E66" s="45"/>
      <c r="F66" s="45"/>
      <c r="G66" s="45"/>
      <c r="H66" s="45"/>
      <c r="I66" s="45"/>
      <c r="J66" s="46"/>
      <c r="K66" s="46"/>
      <c r="L66" s="46"/>
      <c r="M66" s="46"/>
      <c r="N66" s="38">
        <f t="shared" si="0"/>
        <v>0</v>
      </c>
    </row>
    <row r="67" spans="1:14" x14ac:dyDescent="0.2">
      <c r="A67" s="34">
        <f>DATE('format jaarrekening'!$B$8,MONTH(DATEVALUE(B67)),DAY(DATEVALUE(B67)))</f>
        <v>45164</v>
      </c>
      <c r="B67" s="36" t="s">
        <v>248</v>
      </c>
      <c r="C67" s="45"/>
      <c r="D67" s="45"/>
      <c r="E67" s="45"/>
      <c r="F67" s="45"/>
      <c r="G67" s="45"/>
      <c r="H67" s="45"/>
      <c r="I67" s="45"/>
      <c r="J67" s="46"/>
      <c r="K67" s="46"/>
      <c r="L67" s="46"/>
      <c r="M67" s="46"/>
      <c r="N67" s="38">
        <f t="shared" si="0"/>
        <v>0</v>
      </c>
    </row>
    <row r="68" spans="1:14" x14ac:dyDescent="0.2">
      <c r="A68" s="34">
        <f>DATE('format jaarrekening'!$B$8,MONTH(DATEVALUE(B68)),DAY(DATEVALUE(B68)))</f>
        <v>45165</v>
      </c>
      <c r="B68" s="36" t="s">
        <v>249</v>
      </c>
      <c r="C68" s="45"/>
      <c r="D68" s="45"/>
      <c r="E68" s="45"/>
      <c r="F68" s="45"/>
      <c r="G68" s="45"/>
      <c r="H68" s="45"/>
      <c r="I68" s="45"/>
      <c r="J68" s="46"/>
      <c r="K68" s="46"/>
      <c r="L68" s="46"/>
      <c r="M68" s="46"/>
      <c r="N68" s="38">
        <f t="shared" si="0"/>
        <v>0</v>
      </c>
    </row>
    <row r="69" spans="1:14" x14ac:dyDescent="0.2">
      <c r="A69" s="34">
        <f>DATE('format jaarrekening'!$B$8,MONTH(DATEVALUE(B69)),DAY(DATEVALUE(B69)))</f>
        <v>45166</v>
      </c>
      <c r="B69" s="36" t="s">
        <v>250</v>
      </c>
      <c r="C69" s="45"/>
      <c r="D69" s="45"/>
      <c r="E69" s="45"/>
      <c r="F69" s="45"/>
      <c r="G69" s="45"/>
      <c r="H69" s="45"/>
      <c r="I69" s="45"/>
      <c r="J69" s="46"/>
      <c r="K69" s="46"/>
      <c r="L69" s="46"/>
      <c r="M69" s="46"/>
      <c r="N69" s="38">
        <f t="shared" si="0"/>
        <v>0</v>
      </c>
    </row>
    <row r="70" spans="1:14" x14ac:dyDescent="0.2">
      <c r="A70" s="34">
        <f>DATE('format jaarrekening'!$B$8,MONTH(DATEVALUE(B70)),DAY(DATEVALUE(B70)))</f>
        <v>45167</v>
      </c>
      <c r="B70" s="36" t="s">
        <v>251</v>
      </c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7"/>
      <c r="N70" s="38">
        <f t="shared" si="0"/>
        <v>0</v>
      </c>
    </row>
    <row r="71" spans="1:14" x14ac:dyDescent="0.2">
      <c r="A71" s="34">
        <f>DATE('format jaarrekening'!$B$8,MONTH(DATEVALUE(B71)),DAY(DATEVALUE(B71)))</f>
        <v>45168</v>
      </c>
      <c r="B71" s="36" t="s">
        <v>252</v>
      </c>
      <c r="C71" s="45"/>
      <c r="D71" s="45"/>
      <c r="E71" s="45"/>
      <c r="F71" s="45"/>
      <c r="G71" s="45"/>
      <c r="H71" s="45"/>
      <c r="I71" s="45"/>
      <c r="J71" s="46"/>
      <c r="K71" s="46"/>
      <c r="L71" s="46"/>
      <c r="M71" s="46"/>
      <c r="N71" s="38">
        <f t="shared" si="0"/>
        <v>0</v>
      </c>
    </row>
    <row r="72" spans="1:14" x14ac:dyDescent="0.2">
      <c r="A72" s="34">
        <f>DATE('format jaarrekening'!$B$8,MONTH(DATEVALUE(B72)),DAY(DATEVALUE(B72)))</f>
        <v>45169</v>
      </c>
      <c r="B72" s="36" t="s">
        <v>253</v>
      </c>
      <c r="C72" s="45"/>
      <c r="D72" s="45"/>
      <c r="E72" s="45"/>
      <c r="F72" s="45"/>
      <c r="G72" s="45"/>
      <c r="H72" s="45"/>
      <c r="I72" s="45"/>
      <c r="J72" s="46"/>
      <c r="K72" s="46"/>
      <c r="L72" s="46"/>
      <c r="M72" s="46"/>
      <c r="N72" s="38">
        <f t="shared" si="0"/>
        <v>0</v>
      </c>
    </row>
    <row r="73" spans="1:14" x14ac:dyDescent="0.2">
      <c r="A73" s="34">
        <f>DATE('format jaarrekening'!$B$8,MONTH(DATEVALUE(B73)),DAY(DATEVALUE(B73)))</f>
        <v>45170</v>
      </c>
      <c r="B73" s="36" t="s">
        <v>254</v>
      </c>
      <c r="C73" s="45"/>
      <c r="D73" s="45"/>
      <c r="E73" s="45"/>
      <c r="F73" s="45"/>
      <c r="G73" s="45"/>
      <c r="H73" s="45"/>
      <c r="I73" s="45"/>
      <c r="J73" s="46"/>
      <c r="K73" s="46"/>
      <c r="L73" s="46"/>
      <c r="M73" s="46"/>
      <c r="N73" s="38">
        <f t="shared" si="0"/>
        <v>0</v>
      </c>
    </row>
    <row r="74" spans="1:14" x14ac:dyDescent="0.2">
      <c r="A74" s="34">
        <f>DATE('format jaarrekening'!$B$8,MONTH(DATEVALUE(B74)),DAY(DATEVALUE(B74)))</f>
        <v>45171</v>
      </c>
      <c r="B74" s="36" t="s">
        <v>255</v>
      </c>
      <c r="C74" s="45"/>
      <c r="D74" s="45"/>
      <c r="E74" s="45"/>
      <c r="F74" s="45"/>
      <c r="G74" s="45"/>
      <c r="H74" s="45"/>
      <c r="I74" s="45"/>
      <c r="J74" s="46"/>
      <c r="K74" s="46"/>
      <c r="L74" s="46"/>
      <c r="M74" s="46"/>
      <c r="N74" s="38">
        <f t="shared" si="0"/>
        <v>0</v>
      </c>
    </row>
    <row r="75" spans="1:14" x14ac:dyDescent="0.2">
      <c r="A75" s="34">
        <f>DATE('format jaarrekening'!$B$8,MONTH(DATEVALUE(B75)),DAY(DATEVALUE(B75)))</f>
        <v>45172</v>
      </c>
      <c r="B75" s="36" t="s">
        <v>256</v>
      </c>
      <c r="C75" s="45"/>
      <c r="D75" s="45"/>
      <c r="E75" s="45"/>
      <c r="F75" s="45"/>
      <c r="G75" s="45"/>
      <c r="H75" s="45"/>
      <c r="I75" s="45"/>
      <c r="J75" s="46"/>
      <c r="K75" s="46"/>
      <c r="L75" s="46"/>
      <c r="M75" s="46"/>
      <c r="N75" s="38">
        <f t="shared" si="0"/>
        <v>0</v>
      </c>
    </row>
    <row r="76" spans="1:14" x14ac:dyDescent="0.2">
      <c r="A76" s="34">
        <f>DATE('format jaarrekening'!$B$8,MONTH(DATEVALUE(B76)),DAY(DATEVALUE(B76)))</f>
        <v>45173</v>
      </c>
      <c r="B76" s="36" t="s">
        <v>257</v>
      </c>
      <c r="C76" s="45"/>
      <c r="D76" s="45"/>
      <c r="E76" s="45"/>
      <c r="F76" s="45"/>
      <c r="G76" s="45"/>
      <c r="H76" s="45"/>
      <c r="I76" s="45"/>
      <c r="J76" s="46"/>
      <c r="K76" s="46"/>
      <c r="L76" s="46"/>
      <c r="M76" s="46"/>
      <c r="N76" s="38">
        <f t="shared" ref="N76:N101" si="1">MAX(SUM(C76:M76),0)</f>
        <v>0</v>
      </c>
    </row>
    <row r="77" spans="1:14" x14ac:dyDescent="0.2">
      <c r="A77" s="34">
        <f>DATE('format jaarrekening'!$B$8,MONTH(DATEVALUE(B77)),DAY(DATEVALUE(B77)))</f>
        <v>45174</v>
      </c>
      <c r="B77" s="36" t="s">
        <v>258</v>
      </c>
      <c r="C77" s="45"/>
      <c r="D77" s="45"/>
      <c r="E77" s="45"/>
      <c r="F77" s="45"/>
      <c r="G77" s="45"/>
      <c r="H77" s="45"/>
      <c r="I77" s="45"/>
      <c r="J77" s="46"/>
      <c r="K77" s="46"/>
      <c r="L77" s="46"/>
      <c r="M77" s="46"/>
      <c r="N77" s="38">
        <f t="shared" si="1"/>
        <v>0</v>
      </c>
    </row>
    <row r="78" spans="1:14" x14ac:dyDescent="0.2">
      <c r="A78" s="34">
        <f>DATE('format jaarrekening'!$B$8,MONTH(DATEVALUE(B78)),DAY(DATEVALUE(B78)))</f>
        <v>45175</v>
      </c>
      <c r="B78" s="36" t="s">
        <v>259</v>
      </c>
      <c r="C78" s="45"/>
      <c r="D78" s="45"/>
      <c r="E78" s="45"/>
      <c r="F78" s="45"/>
      <c r="G78" s="45"/>
      <c r="H78" s="45"/>
      <c r="I78" s="45"/>
      <c r="J78" s="46"/>
      <c r="K78" s="46"/>
      <c r="L78" s="46"/>
      <c r="M78" s="46"/>
      <c r="N78" s="38">
        <f t="shared" si="1"/>
        <v>0</v>
      </c>
    </row>
    <row r="79" spans="1:14" x14ac:dyDescent="0.2">
      <c r="A79" s="34">
        <f>DATE('format jaarrekening'!$B$8,MONTH(DATEVALUE(B79)),DAY(DATEVALUE(B79)))</f>
        <v>45176</v>
      </c>
      <c r="B79" s="36" t="s">
        <v>260</v>
      </c>
      <c r="C79" s="45"/>
      <c r="D79" s="45"/>
      <c r="E79" s="45"/>
      <c r="F79" s="45"/>
      <c r="G79" s="45"/>
      <c r="H79" s="45"/>
      <c r="I79" s="45"/>
      <c r="J79" s="46"/>
      <c r="K79" s="46"/>
      <c r="L79" s="46"/>
      <c r="M79" s="46"/>
      <c r="N79" s="38">
        <f t="shared" si="1"/>
        <v>0</v>
      </c>
    </row>
    <row r="80" spans="1:14" x14ac:dyDescent="0.2">
      <c r="A80" s="34">
        <f>DATE('format jaarrekening'!$B$8,MONTH(DATEVALUE(B80)),DAY(DATEVALUE(B80)))</f>
        <v>45177</v>
      </c>
      <c r="B80" s="36" t="s">
        <v>261</v>
      </c>
      <c r="C80" s="45"/>
      <c r="D80" s="45"/>
      <c r="E80" s="45"/>
      <c r="F80" s="45"/>
      <c r="G80" s="45"/>
      <c r="H80" s="45"/>
      <c r="I80" s="45"/>
      <c r="J80" s="46"/>
      <c r="K80" s="46"/>
      <c r="L80" s="46"/>
      <c r="M80" s="46"/>
      <c r="N80" s="38">
        <f t="shared" si="1"/>
        <v>0</v>
      </c>
    </row>
    <row r="81" spans="1:14" x14ac:dyDescent="0.2">
      <c r="A81" s="34">
        <f>DATE('format jaarrekening'!$B$8,MONTH(DATEVALUE(B81)),DAY(DATEVALUE(B81)))</f>
        <v>45178</v>
      </c>
      <c r="B81" s="36" t="s">
        <v>262</v>
      </c>
      <c r="C81" s="45"/>
      <c r="D81" s="45"/>
      <c r="E81" s="45"/>
      <c r="F81" s="45"/>
      <c r="G81" s="45"/>
      <c r="H81" s="45"/>
      <c r="I81" s="45"/>
      <c r="J81" s="46"/>
      <c r="K81" s="46"/>
      <c r="L81" s="46"/>
      <c r="M81" s="46"/>
      <c r="N81" s="38">
        <f t="shared" si="1"/>
        <v>0</v>
      </c>
    </row>
    <row r="82" spans="1:14" x14ac:dyDescent="0.2">
      <c r="A82" s="34">
        <f>DATE('format jaarrekening'!$B$8,MONTH(DATEVALUE(B82)),DAY(DATEVALUE(B82)))</f>
        <v>45179</v>
      </c>
      <c r="B82" s="36" t="s">
        <v>263</v>
      </c>
      <c r="C82" s="45"/>
      <c r="D82" s="45"/>
      <c r="E82" s="45"/>
      <c r="F82" s="45"/>
      <c r="G82" s="45"/>
      <c r="H82" s="45"/>
      <c r="I82" s="45"/>
      <c r="J82" s="46"/>
      <c r="K82" s="46"/>
      <c r="L82" s="46"/>
      <c r="M82" s="46"/>
      <c r="N82" s="38">
        <f t="shared" si="1"/>
        <v>0</v>
      </c>
    </row>
    <row r="83" spans="1:14" x14ac:dyDescent="0.2">
      <c r="A83" s="34">
        <f>DATE('format jaarrekening'!$B$8,MONTH(DATEVALUE(B83)),DAY(DATEVALUE(B83)))</f>
        <v>45180</v>
      </c>
      <c r="B83" s="36" t="s">
        <v>264</v>
      </c>
      <c r="C83" s="4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38">
        <f t="shared" si="1"/>
        <v>0</v>
      </c>
    </row>
    <row r="84" spans="1:14" x14ac:dyDescent="0.2">
      <c r="A84" s="34">
        <f>DATE('format jaarrekening'!$B$8,MONTH(DATEVALUE(B84)),DAY(DATEVALUE(B84)))</f>
        <v>45181</v>
      </c>
      <c r="B84" s="36" t="s">
        <v>265</v>
      </c>
      <c r="C84" s="4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38">
        <f t="shared" si="1"/>
        <v>0</v>
      </c>
    </row>
    <row r="85" spans="1:14" x14ac:dyDescent="0.2">
      <c r="A85" s="34">
        <f>DATE('format jaarrekening'!$B$8,MONTH(DATEVALUE(B85)),DAY(DATEVALUE(B85)))</f>
        <v>45182</v>
      </c>
      <c r="B85" s="36" t="s">
        <v>266</v>
      </c>
      <c r="C85" s="4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38">
        <f t="shared" si="1"/>
        <v>0</v>
      </c>
    </row>
    <row r="86" spans="1:14" x14ac:dyDescent="0.2">
      <c r="A86" s="34">
        <f>DATE('format jaarrekening'!$B$8,MONTH(DATEVALUE(B86)),DAY(DATEVALUE(B86)))</f>
        <v>45183</v>
      </c>
      <c r="B86" s="36" t="s">
        <v>267</v>
      </c>
      <c r="C86" s="45"/>
      <c r="D86" s="45"/>
      <c r="E86" s="45"/>
      <c r="F86" s="45"/>
      <c r="G86" s="45"/>
      <c r="H86" s="45"/>
      <c r="I86" s="45"/>
      <c r="J86" s="46"/>
      <c r="K86" s="46"/>
      <c r="L86" s="46"/>
      <c r="M86" s="46"/>
      <c r="N86" s="38">
        <f t="shared" si="1"/>
        <v>0</v>
      </c>
    </row>
    <row r="87" spans="1:14" x14ac:dyDescent="0.2">
      <c r="A87" s="34">
        <f>DATE('format jaarrekening'!$B$8,MONTH(DATEVALUE(B87)),DAY(DATEVALUE(B87)))</f>
        <v>45184</v>
      </c>
      <c r="B87" s="36" t="s">
        <v>268</v>
      </c>
      <c r="C87" s="45"/>
      <c r="D87" s="45"/>
      <c r="E87" s="45"/>
      <c r="F87" s="45"/>
      <c r="G87" s="45"/>
      <c r="H87" s="45"/>
      <c r="I87" s="45"/>
      <c r="J87" s="46"/>
      <c r="K87" s="46"/>
      <c r="L87" s="46"/>
      <c r="M87" s="46"/>
      <c r="N87" s="38">
        <f t="shared" si="1"/>
        <v>0</v>
      </c>
    </row>
    <row r="88" spans="1:14" x14ac:dyDescent="0.2">
      <c r="A88" s="34">
        <f>DATE('format jaarrekening'!$B$8,MONTH(DATEVALUE(B88)),DAY(DATEVALUE(B88)))</f>
        <v>45185</v>
      </c>
      <c r="B88" s="36" t="s">
        <v>269</v>
      </c>
      <c r="C88" s="45"/>
      <c r="D88" s="45"/>
      <c r="E88" s="45"/>
      <c r="F88" s="45"/>
      <c r="G88" s="45"/>
      <c r="H88" s="45"/>
      <c r="I88" s="45"/>
      <c r="J88" s="46"/>
      <c r="K88" s="46"/>
      <c r="L88" s="46"/>
      <c r="M88" s="46"/>
      <c r="N88" s="38">
        <f t="shared" si="1"/>
        <v>0</v>
      </c>
    </row>
    <row r="89" spans="1:14" x14ac:dyDescent="0.2">
      <c r="A89" s="34">
        <f>DATE('format jaarrekening'!$B$8,MONTH(DATEVALUE(B89)),DAY(DATEVALUE(B89)))</f>
        <v>45186</v>
      </c>
      <c r="B89" s="36" t="s">
        <v>270</v>
      </c>
      <c r="C89" s="45"/>
      <c r="D89" s="45"/>
      <c r="E89" s="45"/>
      <c r="F89" s="45"/>
      <c r="G89" s="45"/>
      <c r="H89" s="45"/>
      <c r="I89" s="45"/>
      <c r="J89" s="46"/>
      <c r="K89" s="46"/>
      <c r="L89" s="46"/>
      <c r="M89" s="46"/>
      <c r="N89" s="38">
        <f t="shared" si="1"/>
        <v>0</v>
      </c>
    </row>
    <row r="90" spans="1:14" x14ac:dyDescent="0.2">
      <c r="A90" s="34">
        <f>DATE('format jaarrekening'!$B$8,MONTH(DATEVALUE(B90)),DAY(DATEVALUE(B90)))</f>
        <v>45187</v>
      </c>
      <c r="B90" s="36" t="s">
        <v>271</v>
      </c>
      <c r="C90" s="45"/>
      <c r="D90" s="45"/>
      <c r="E90" s="45"/>
      <c r="F90" s="45"/>
      <c r="G90" s="45"/>
      <c r="H90" s="45"/>
      <c r="I90" s="45"/>
      <c r="J90" s="46"/>
      <c r="K90" s="46"/>
      <c r="L90" s="46"/>
      <c r="M90" s="46"/>
      <c r="N90" s="38">
        <f t="shared" si="1"/>
        <v>0</v>
      </c>
    </row>
    <row r="91" spans="1:14" x14ac:dyDescent="0.2">
      <c r="A91" s="34">
        <f>DATE('format jaarrekening'!$B$8,MONTH(DATEVALUE(B91)),DAY(DATEVALUE(B91)))</f>
        <v>45188</v>
      </c>
      <c r="B91" s="36" t="s">
        <v>272</v>
      </c>
      <c r="C91" s="45"/>
      <c r="D91" s="45"/>
      <c r="E91" s="45"/>
      <c r="F91" s="45"/>
      <c r="G91" s="45"/>
      <c r="H91" s="45"/>
      <c r="I91" s="45"/>
      <c r="J91" s="46"/>
      <c r="K91" s="46"/>
      <c r="L91" s="46"/>
      <c r="M91" s="46"/>
      <c r="N91" s="38">
        <f t="shared" si="1"/>
        <v>0</v>
      </c>
    </row>
    <row r="92" spans="1:14" x14ac:dyDescent="0.2">
      <c r="A92" s="34">
        <f>DATE('format jaarrekening'!$B$8,MONTH(DATEVALUE(B92)),DAY(DATEVALUE(B92)))</f>
        <v>45189</v>
      </c>
      <c r="B92" s="36" t="s">
        <v>273</v>
      </c>
      <c r="C92" s="45"/>
      <c r="D92" s="45"/>
      <c r="E92" s="45"/>
      <c r="F92" s="45"/>
      <c r="G92" s="45"/>
      <c r="H92" s="45"/>
      <c r="I92" s="45"/>
      <c r="J92" s="46"/>
      <c r="K92" s="46"/>
      <c r="L92" s="46"/>
      <c r="M92" s="46"/>
      <c r="N92" s="38">
        <f t="shared" si="1"/>
        <v>0</v>
      </c>
    </row>
    <row r="93" spans="1:14" x14ac:dyDescent="0.2">
      <c r="A93" s="34">
        <f>DATE('format jaarrekening'!$B$8,MONTH(DATEVALUE(B93)),DAY(DATEVALUE(B93)))</f>
        <v>45190</v>
      </c>
      <c r="B93" s="36" t="s">
        <v>274</v>
      </c>
      <c r="C93" s="45"/>
      <c r="D93" s="45"/>
      <c r="E93" s="45"/>
      <c r="F93" s="45"/>
      <c r="G93" s="45"/>
      <c r="H93" s="45"/>
      <c r="I93" s="45"/>
      <c r="J93" s="46"/>
      <c r="K93" s="46"/>
      <c r="L93" s="46"/>
      <c r="M93" s="46"/>
      <c r="N93" s="38">
        <f t="shared" si="1"/>
        <v>0</v>
      </c>
    </row>
    <row r="94" spans="1:14" x14ac:dyDescent="0.2">
      <c r="A94" s="34">
        <f>DATE('format jaarrekening'!$B$8,MONTH(DATEVALUE(B94)),DAY(DATEVALUE(B94)))</f>
        <v>45191</v>
      </c>
      <c r="B94" s="36" t="s">
        <v>275</v>
      </c>
      <c r="C94" s="45"/>
      <c r="D94" s="45"/>
      <c r="E94" s="45"/>
      <c r="F94" s="45"/>
      <c r="G94" s="45"/>
      <c r="H94" s="45"/>
      <c r="I94" s="45"/>
      <c r="J94" s="46"/>
      <c r="K94" s="46"/>
      <c r="L94" s="46"/>
      <c r="M94" s="46"/>
      <c r="N94" s="38">
        <f t="shared" si="1"/>
        <v>0</v>
      </c>
    </row>
    <row r="95" spans="1:14" x14ac:dyDescent="0.2">
      <c r="A95" s="34">
        <f>DATE('format jaarrekening'!$B$8,MONTH(DATEVALUE(B95)),DAY(DATEVALUE(B95)))</f>
        <v>45192</v>
      </c>
      <c r="B95" s="36" t="s">
        <v>276</v>
      </c>
      <c r="C95" s="45"/>
      <c r="D95" s="45"/>
      <c r="E95" s="45"/>
      <c r="F95" s="45"/>
      <c r="G95" s="45"/>
      <c r="H95" s="45"/>
      <c r="I95" s="45"/>
      <c r="J95" s="46"/>
      <c r="K95" s="46"/>
      <c r="L95" s="46"/>
      <c r="M95" s="46"/>
      <c r="N95" s="38">
        <f t="shared" si="1"/>
        <v>0</v>
      </c>
    </row>
    <row r="96" spans="1:14" x14ac:dyDescent="0.2">
      <c r="A96" s="34">
        <f>DATE('format jaarrekening'!$B$8,MONTH(DATEVALUE(B96)),DAY(DATEVALUE(B96)))</f>
        <v>45193</v>
      </c>
      <c r="B96" s="36" t="s">
        <v>277</v>
      </c>
      <c r="C96" s="45"/>
      <c r="D96" s="45"/>
      <c r="E96" s="45"/>
      <c r="F96" s="45"/>
      <c r="G96" s="45"/>
      <c r="H96" s="45"/>
      <c r="I96" s="45"/>
      <c r="J96" s="46"/>
      <c r="K96" s="46"/>
      <c r="L96" s="46"/>
      <c r="M96" s="46"/>
      <c r="N96" s="38">
        <f t="shared" si="1"/>
        <v>0</v>
      </c>
    </row>
    <row r="97" spans="1:14" x14ac:dyDescent="0.2">
      <c r="A97" s="34">
        <f>DATE('format jaarrekening'!$B$8,MONTH(DATEVALUE(B97)),DAY(DATEVALUE(B97)))</f>
        <v>45194</v>
      </c>
      <c r="B97" s="36" t="s">
        <v>278</v>
      </c>
      <c r="C97" s="45"/>
      <c r="D97" s="45"/>
      <c r="E97" s="45"/>
      <c r="F97" s="45"/>
      <c r="G97" s="45"/>
      <c r="H97" s="45"/>
      <c r="I97" s="45"/>
      <c r="J97" s="46"/>
      <c r="K97" s="46"/>
      <c r="L97" s="46"/>
      <c r="M97" s="46"/>
      <c r="N97" s="38">
        <f t="shared" si="1"/>
        <v>0</v>
      </c>
    </row>
    <row r="98" spans="1:14" x14ac:dyDescent="0.2">
      <c r="A98" s="34">
        <f>DATE('format jaarrekening'!$B$8,MONTH(DATEVALUE(B98)),DAY(DATEVALUE(B98)))</f>
        <v>45195</v>
      </c>
      <c r="B98" s="36" t="s">
        <v>279</v>
      </c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38">
        <f t="shared" si="1"/>
        <v>0</v>
      </c>
    </row>
    <row r="99" spans="1:14" x14ac:dyDescent="0.2">
      <c r="A99" s="34">
        <f>DATE('format jaarrekening'!$B$8,MONTH(DATEVALUE(B99)),DAY(DATEVALUE(B99)))</f>
        <v>45196</v>
      </c>
      <c r="B99" s="36" t="s">
        <v>280</v>
      </c>
      <c r="C99" s="45"/>
      <c r="D99" s="45"/>
      <c r="E99" s="45"/>
      <c r="F99" s="45"/>
      <c r="G99" s="45"/>
      <c r="H99" s="45"/>
      <c r="I99" s="45"/>
      <c r="J99" s="46"/>
      <c r="K99" s="46"/>
      <c r="L99" s="46"/>
      <c r="M99" s="46"/>
      <c r="N99" s="38">
        <f t="shared" si="1"/>
        <v>0</v>
      </c>
    </row>
    <row r="100" spans="1:14" x14ac:dyDescent="0.2">
      <c r="A100" s="34">
        <f>DATE('format jaarrekening'!$B$8,MONTH(DATEVALUE(B100)),DAY(DATEVALUE(B100)))</f>
        <v>45197</v>
      </c>
      <c r="B100" s="36" t="s">
        <v>281</v>
      </c>
      <c r="C100" s="45"/>
      <c r="D100" s="45"/>
      <c r="E100" s="45"/>
      <c r="F100" s="45"/>
      <c r="G100" s="45"/>
      <c r="H100" s="45"/>
      <c r="I100" s="45"/>
      <c r="J100" s="46"/>
      <c r="K100" s="46"/>
      <c r="L100" s="46"/>
      <c r="M100" s="46"/>
      <c r="N100" s="38">
        <f t="shared" si="1"/>
        <v>0</v>
      </c>
    </row>
    <row r="101" spans="1:14" x14ac:dyDescent="0.2">
      <c r="A101" s="34">
        <f>DATE('format jaarrekening'!$B$8,MONTH(DATEVALUE(B101)),DAY(DATEVALUE(B101)))</f>
        <v>45198</v>
      </c>
      <c r="B101" s="36" t="s">
        <v>282</v>
      </c>
      <c r="C101" s="45"/>
      <c r="D101" s="45"/>
      <c r="E101" s="45"/>
      <c r="F101" s="45"/>
      <c r="G101" s="45"/>
      <c r="H101" s="45"/>
      <c r="I101" s="45"/>
      <c r="J101" s="46"/>
      <c r="K101" s="46"/>
      <c r="L101" s="46"/>
      <c r="M101" s="46"/>
      <c r="N101" s="38">
        <f t="shared" si="1"/>
        <v>0</v>
      </c>
    </row>
    <row r="102" spans="1:14" x14ac:dyDescent="0.2">
      <c r="A102" s="34">
        <f>DATE('format jaarrekening'!$B$8,MONTH(DATEVALUE(B102)),DAY(DATEVALUE(B102)))</f>
        <v>45199</v>
      </c>
      <c r="B102" s="54" t="s">
        <v>283</v>
      </c>
      <c r="C102" s="45"/>
      <c r="D102" s="45"/>
      <c r="E102" s="45"/>
      <c r="F102" s="45"/>
      <c r="G102" s="45"/>
      <c r="H102" s="45"/>
      <c r="I102" s="45"/>
      <c r="J102" s="46"/>
      <c r="K102" s="46"/>
      <c r="L102" s="46"/>
      <c r="M102" s="46"/>
      <c r="N102" s="38">
        <f t="shared" ref="N102" si="2">MAX(SUM(C102:M102),0)</f>
        <v>0</v>
      </c>
    </row>
  </sheetData>
  <mergeCells count="2">
    <mergeCell ref="A4:D4"/>
    <mergeCell ref="N9:N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102"/>
  <sheetViews>
    <sheetView workbookViewId="0"/>
  </sheetViews>
  <sheetFormatPr defaultRowHeight="12.75" x14ac:dyDescent="0.2"/>
  <cols>
    <col min="1" max="2" width="5.19921875" style="30" customWidth="1"/>
    <col min="3" max="4" width="10.09765625" style="31" customWidth="1"/>
    <col min="5" max="13" width="10.09765625" style="30" customWidth="1"/>
    <col min="14" max="14" width="9.8984375" style="30" customWidth="1"/>
    <col min="15" max="16384" width="8.796875" style="30"/>
  </cols>
  <sheetData>
    <row r="1" spans="1:14" ht="23.25" x14ac:dyDescent="0.35">
      <c r="A1" s="49" t="str">
        <f>"Berekening uitzettingen buiten schatkist "&amp;A9</f>
        <v>Berekening uitzettingen buiten schatkist Kwartaal 4</v>
      </c>
      <c r="B1" s="50"/>
      <c r="C1" s="51"/>
      <c r="D1" s="51"/>
      <c r="E1" s="50"/>
      <c r="F1" s="50"/>
      <c r="G1" s="50"/>
      <c r="H1" s="50"/>
      <c r="I1" s="50"/>
      <c r="J1" s="50"/>
      <c r="K1" s="16"/>
      <c r="L1" s="16"/>
      <c r="M1" s="16"/>
      <c r="N1" s="16"/>
    </row>
    <row r="2" spans="1:14" ht="15" x14ac:dyDescent="0.25">
      <c r="A2" s="50" t="s">
        <v>414</v>
      </c>
      <c r="B2" s="50"/>
      <c r="C2" s="51"/>
      <c r="D2" s="51"/>
      <c r="E2" s="50"/>
      <c r="F2" s="50"/>
      <c r="G2" s="50"/>
      <c r="H2" s="50"/>
      <c r="I2" s="50"/>
      <c r="J2" s="50"/>
      <c r="K2" s="16"/>
      <c r="L2" s="16"/>
      <c r="M2" s="16"/>
      <c r="N2" s="16"/>
    </row>
    <row r="3" spans="1:14" ht="15" x14ac:dyDescent="0.25">
      <c r="A3" s="50"/>
      <c r="B3" s="50"/>
      <c r="C3" s="51"/>
      <c r="D3" s="51"/>
      <c r="E3" s="50"/>
      <c r="F3" s="50"/>
      <c r="G3" s="50"/>
      <c r="H3" s="50"/>
      <c r="I3" s="50"/>
      <c r="J3" s="50"/>
      <c r="K3" s="16"/>
      <c r="L3" s="16"/>
      <c r="M3" s="16"/>
      <c r="N3" s="16"/>
    </row>
    <row r="4" spans="1:14" x14ac:dyDescent="0.2">
      <c r="A4" s="75" t="str">
        <f>"Samenvattende tabel "&amp;A9</f>
        <v>Samenvattende tabel Kwartaal 4</v>
      </c>
      <c r="B4" s="75"/>
      <c r="C4" s="75"/>
      <c r="D4" s="75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42" t="s">
        <v>9</v>
      </c>
      <c r="B5" s="42"/>
      <c r="C5" s="42"/>
      <c r="D5" s="43">
        <f>COUNT(A11:A102)</f>
        <v>92</v>
      </c>
      <c r="E5" s="52"/>
      <c r="F5" s="52"/>
      <c r="G5" s="52"/>
      <c r="H5" s="50"/>
      <c r="I5" s="50"/>
      <c r="J5" s="50"/>
      <c r="K5" s="50"/>
      <c r="L5" s="50"/>
      <c r="M5" s="50"/>
      <c r="N5" s="50"/>
    </row>
    <row r="6" spans="1:14" ht="15" x14ac:dyDescent="0.2">
      <c r="A6" s="42" t="s">
        <v>412</v>
      </c>
      <c r="B6" s="42"/>
      <c r="C6" s="42"/>
      <c r="D6" s="48">
        <f>SUM(N11:N101)</f>
        <v>7606338.0999999996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">
      <c r="A7" s="42" t="s">
        <v>411</v>
      </c>
      <c r="B7" s="42"/>
      <c r="C7" s="42"/>
      <c r="D7" s="48">
        <f>IFERROR(D6/D5,0)</f>
        <v>82677.588043478259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">
      <c r="A8" s="50"/>
      <c r="B8" s="50"/>
      <c r="C8" s="51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2.75" customHeight="1" x14ac:dyDescent="0.25">
      <c r="A9" s="32" t="s">
        <v>417</v>
      </c>
      <c r="B9" s="41"/>
      <c r="C9" s="40" t="s">
        <v>3</v>
      </c>
      <c r="D9" s="40" t="s">
        <v>4</v>
      </c>
      <c r="E9" s="40" t="s">
        <v>5</v>
      </c>
      <c r="F9" s="40" t="s">
        <v>6</v>
      </c>
      <c r="G9" s="40" t="s">
        <v>7</v>
      </c>
      <c r="H9" s="40" t="s">
        <v>8</v>
      </c>
      <c r="I9" s="40" t="s">
        <v>376</v>
      </c>
      <c r="J9" s="40" t="s">
        <v>405</v>
      </c>
      <c r="K9" s="40" t="s">
        <v>406</v>
      </c>
      <c r="L9" s="40" t="s">
        <v>407</v>
      </c>
      <c r="M9" s="40" t="s">
        <v>408</v>
      </c>
      <c r="N9" s="74" t="s">
        <v>413</v>
      </c>
    </row>
    <row r="10" spans="1:14" x14ac:dyDescent="0.2">
      <c r="A10" s="33" t="s">
        <v>409</v>
      </c>
      <c r="B10" s="33" t="s">
        <v>410</v>
      </c>
      <c r="C10" s="44" t="s">
        <v>2</v>
      </c>
      <c r="D10" s="44" t="s">
        <v>2</v>
      </c>
      <c r="E10" s="44" t="s">
        <v>2</v>
      </c>
      <c r="F10" s="44" t="s">
        <v>2</v>
      </c>
      <c r="G10" s="44" t="s">
        <v>2</v>
      </c>
      <c r="H10" s="44" t="s">
        <v>2</v>
      </c>
      <c r="I10" s="44" t="s">
        <v>2</v>
      </c>
      <c r="J10" s="44" t="s">
        <v>2</v>
      </c>
      <c r="K10" s="44" t="s">
        <v>2</v>
      </c>
      <c r="L10" s="44" t="s">
        <v>2</v>
      </c>
      <c r="M10" s="44" t="s">
        <v>2</v>
      </c>
      <c r="N10" s="74"/>
    </row>
    <row r="11" spans="1:14" x14ac:dyDescent="0.2">
      <c r="A11" s="34">
        <f>DATE('format jaarrekening'!$B$8,MONTH(DATEVALUE(B11)),DAY(DATEVALUE(B11)))</f>
        <v>45200</v>
      </c>
      <c r="B11" s="35" t="s">
        <v>284</v>
      </c>
      <c r="C11" s="45">
        <v>50000</v>
      </c>
      <c r="D11" s="45">
        <v>160000</v>
      </c>
      <c r="E11" s="45">
        <v>120000</v>
      </c>
      <c r="F11" s="45">
        <v>-70000</v>
      </c>
      <c r="G11" s="45">
        <v>0</v>
      </c>
      <c r="H11" s="45">
        <v>154000</v>
      </c>
      <c r="I11" s="45">
        <v>200000</v>
      </c>
      <c r="J11" s="46"/>
      <c r="K11" s="46"/>
      <c r="L11" s="46"/>
      <c r="M11" s="46"/>
      <c r="N11" s="38">
        <f>MAX(SUM(C11:M11),0)</f>
        <v>614000</v>
      </c>
    </row>
    <row r="12" spans="1:14" x14ac:dyDescent="0.2">
      <c r="A12" s="34">
        <f>DATE('format jaarrekening'!$B$8,MONTH(DATEVALUE(B12)),DAY(DATEVALUE(B12)))</f>
        <v>45201</v>
      </c>
      <c r="B12" s="36" t="s">
        <v>285</v>
      </c>
      <c r="C12" s="45">
        <v>51000</v>
      </c>
      <c r="D12" s="45">
        <v>163200</v>
      </c>
      <c r="E12" s="45">
        <v>122400</v>
      </c>
      <c r="F12" s="45">
        <v>-71400</v>
      </c>
      <c r="G12" s="45">
        <v>0</v>
      </c>
      <c r="H12" s="45">
        <v>157080</v>
      </c>
      <c r="I12" s="45">
        <v>204000</v>
      </c>
      <c r="J12" s="46"/>
      <c r="K12" s="46"/>
      <c r="L12" s="46"/>
      <c r="M12" s="46"/>
      <c r="N12" s="38">
        <f t="shared" ref="N12:N75" si="0">MAX(SUM(C12:M12),0)</f>
        <v>626280</v>
      </c>
    </row>
    <row r="13" spans="1:14" x14ac:dyDescent="0.2">
      <c r="A13" s="34">
        <f>DATE('format jaarrekening'!$B$8,MONTH(DATEVALUE(B13)),DAY(DATEVALUE(B13)))</f>
        <v>45202</v>
      </c>
      <c r="B13" s="36" t="s">
        <v>286</v>
      </c>
      <c r="C13" s="45">
        <v>52020</v>
      </c>
      <c r="D13" s="45">
        <v>166464</v>
      </c>
      <c r="E13" s="45">
        <v>124848</v>
      </c>
      <c r="F13" s="45">
        <v>-72828</v>
      </c>
      <c r="G13" s="45">
        <v>0</v>
      </c>
      <c r="H13" s="45">
        <v>160221.6</v>
      </c>
      <c r="I13" s="45">
        <v>208080</v>
      </c>
      <c r="J13" s="46"/>
      <c r="K13" s="46"/>
      <c r="L13" s="46"/>
      <c r="M13" s="46"/>
      <c r="N13" s="38">
        <f t="shared" si="0"/>
        <v>638805.6</v>
      </c>
    </row>
    <row r="14" spans="1:14" x14ac:dyDescent="0.2">
      <c r="A14" s="34">
        <f>DATE('format jaarrekening'!$B$8,MONTH(DATEVALUE(B14)),DAY(DATEVALUE(B14)))</f>
        <v>45203</v>
      </c>
      <c r="B14" s="36" t="s">
        <v>287</v>
      </c>
      <c r="C14" s="45">
        <v>52530</v>
      </c>
      <c r="D14" s="45">
        <v>389000</v>
      </c>
      <c r="E14" s="45">
        <v>319000</v>
      </c>
      <c r="F14" s="45">
        <v>214000</v>
      </c>
      <c r="G14" s="45">
        <v>333000</v>
      </c>
      <c r="H14" s="45">
        <v>116000</v>
      </c>
      <c r="I14" s="45">
        <v>146000</v>
      </c>
      <c r="J14" s="46"/>
      <c r="K14" s="46"/>
      <c r="L14" s="46"/>
      <c r="M14" s="46"/>
      <c r="N14" s="38">
        <f t="shared" si="0"/>
        <v>1569530</v>
      </c>
    </row>
    <row r="15" spans="1:14" x14ac:dyDescent="0.2">
      <c r="A15" s="34">
        <f>DATE('format jaarrekening'!$B$8,MONTH(DATEVALUE(B15)),DAY(DATEVALUE(B15)))</f>
        <v>45204</v>
      </c>
      <c r="B15" s="36" t="s">
        <v>288</v>
      </c>
      <c r="C15" s="45">
        <v>51000</v>
      </c>
      <c r="D15" s="45">
        <v>163200</v>
      </c>
      <c r="E15" s="45">
        <v>122400</v>
      </c>
      <c r="F15" s="45">
        <v>-71400</v>
      </c>
      <c r="G15" s="45">
        <v>0</v>
      </c>
      <c r="H15" s="45">
        <v>157080</v>
      </c>
      <c r="I15" s="45">
        <v>204000</v>
      </c>
      <c r="J15" s="46"/>
      <c r="K15" s="46"/>
      <c r="L15" s="46"/>
      <c r="M15" s="46"/>
      <c r="N15" s="38">
        <f t="shared" si="0"/>
        <v>626280</v>
      </c>
    </row>
    <row r="16" spans="1:14" x14ac:dyDescent="0.2">
      <c r="A16" s="34">
        <f>DATE('format jaarrekening'!$B$8,MONTH(DATEVALUE(B16)),DAY(DATEVALUE(B16)))</f>
        <v>45205</v>
      </c>
      <c r="B16" s="36" t="s">
        <v>289</v>
      </c>
      <c r="C16" s="45">
        <v>39397.5</v>
      </c>
      <c r="D16" s="45">
        <v>291750</v>
      </c>
      <c r="E16" s="45">
        <v>239250</v>
      </c>
      <c r="F16" s="45">
        <v>160500</v>
      </c>
      <c r="G16" s="45">
        <v>249750</v>
      </c>
      <c r="H16" s="45">
        <v>87000</v>
      </c>
      <c r="I16" s="45">
        <v>109500</v>
      </c>
      <c r="J16" s="46"/>
      <c r="K16" s="46"/>
      <c r="L16" s="46"/>
      <c r="M16" s="46"/>
      <c r="N16" s="38">
        <f t="shared" si="0"/>
        <v>1177147.5</v>
      </c>
    </row>
    <row r="17" spans="1:14" x14ac:dyDescent="0.2">
      <c r="A17" s="34">
        <f>DATE('format jaarrekening'!$B$8,MONTH(DATEVALUE(B17)),DAY(DATEVALUE(B17)))</f>
        <v>45206</v>
      </c>
      <c r="B17" s="36" t="s">
        <v>290</v>
      </c>
      <c r="C17" s="45">
        <v>78795</v>
      </c>
      <c r="D17" s="45">
        <v>583500</v>
      </c>
      <c r="E17" s="45">
        <v>478500</v>
      </c>
      <c r="F17" s="45">
        <v>321000</v>
      </c>
      <c r="G17" s="45">
        <v>499500</v>
      </c>
      <c r="H17" s="45">
        <v>174000</v>
      </c>
      <c r="I17" s="45">
        <v>219000</v>
      </c>
      <c r="J17" s="46"/>
      <c r="K17" s="46"/>
      <c r="L17" s="46"/>
      <c r="M17" s="46"/>
      <c r="N17" s="38">
        <f t="shared" si="0"/>
        <v>2354295</v>
      </c>
    </row>
    <row r="18" spans="1:14" x14ac:dyDescent="0.2">
      <c r="A18" s="34">
        <f>DATE('format jaarrekening'!$B$8,MONTH(DATEVALUE(B18)),DAY(DATEVALUE(B18)))</f>
        <v>45207</v>
      </c>
      <c r="B18" s="36" t="s">
        <v>291</v>
      </c>
      <c r="C18" s="45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38">
        <f t="shared" si="0"/>
        <v>0</v>
      </c>
    </row>
    <row r="19" spans="1:14" x14ac:dyDescent="0.2">
      <c r="A19" s="34">
        <f>DATE('format jaarrekening'!$B$8,MONTH(DATEVALUE(B19)),DAY(DATEVALUE(B19)))</f>
        <v>45208</v>
      </c>
      <c r="B19" s="36" t="s">
        <v>292</v>
      </c>
      <c r="C19" s="45"/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38">
        <f t="shared" si="0"/>
        <v>0</v>
      </c>
    </row>
    <row r="20" spans="1:14" x14ac:dyDescent="0.2">
      <c r="A20" s="34">
        <f>DATE('format jaarrekening'!$B$8,MONTH(DATEVALUE(B20)),DAY(DATEVALUE(B20)))</f>
        <v>45209</v>
      </c>
      <c r="B20" s="36" t="s">
        <v>293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38">
        <f t="shared" si="0"/>
        <v>0</v>
      </c>
    </row>
    <row r="21" spans="1:14" x14ac:dyDescent="0.2">
      <c r="A21" s="34">
        <f>DATE('format jaarrekening'!$B$8,MONTH(DATEVALUE(B21)),DAY(DATEVALUE(B21)))</f>
        <v>45210</v>
      </c>
      <c r="B21" s="36" t="s">
        <v>294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38">
        <f t="shared" si="0"/>
        <v>0</v>
      </c>
    </row>
    <row r="22" spans="1:14" x14ac:dyDescent="0.2">
      <c r="A22" s="34">
        <f>DATE('format jaarrekening'!$B$8,MONTH(DATEVALUE(B22)),DAY(DATEVALUE(B22)))</f>
        <v>45211</v>
      </c>
      <c r="B22" s="36" t="s">
        <v>295</v>
      </c>
      <c r="C22" s="45"/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38">
        <f t="shared" si="0"/>
        <v>0</v>
      </c>
    </row>
    <row r="23" spans="1:14" x14ac:dyDescent="0.2">
      <c r="A23" s="34">
        <f>DATE('format jaarrekening'!$B$8,MONTH(DATEVALUE(B23)),DAY(DATEVALUE(B23)))</f>
        <v>45212</v>
      </c>
      <c r="B23" s="36" t="s">
        <v>296</v>
      </c>
      <c r="C23" s="45"/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38">
        <f t="shared" si="0"/>
        <v>0</v>
      </c>
    </row>
    <row r="24" spans="1:14" x14ac:dyDescent="0.2">
      <c r="A24" s="34">
        <f>DATE('format jaarrekening'!$B$8,MONTH(DATEVALUE(B24)),DAY(DATEVALUE(B24)))</f>
        <v>45213</v>
      </c>
      <c r="B24" s="36" t="s">
        <v>297</v>
      </c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38">
        <f t="shared" si="0"/>
        <v>0</v>
      </c>
    </row>
    <row r="25" spans="1:14" x14ac:dyDescent="0.2">
      <c r="A25" s="34">
        <f>DATE('format jaarrekening'!$B$8,MONTH(DATEVALUE(B25)),DAY(DATEVALUE(B25)))</f>
        <v>45214</v>
      </c>
      <c r="B25" s="36" t="s">
        <v>298</v>
      </c>
      <c r="C25" s="45"/>
      <c r="D25" s="45"/>
      <c r="E25" s="45"/>
      <c r="F25" s="45"/>
      <c r="G25" s="45"/>
      <c r="H25" s="45"/>
      <c r="I25" s="45"/>
      <c r="J25" s="46"/>
      <c r="K25" s="46"/>
      <c r="L25" s="46"/>
      <c r="M25" s="46"/>
      <c r="N25" s="38">
        <f t="shared" si="0"/>
        <v>0</v>
      </c>
    </row>
    <row r="26" spans="1:14" x14ac:dyDescent="0.2">
      <c r="A26" s="34">
        <f>DATE('format jaarrekening'!$B$8,MONTH(DATEVALUE(B26)),DAY(DATEVALUE(B26)))</f>
        <v>45215</v>
      </c>
      <c r="B26" s="36" t="s">
        <v>299</v>
      </c>
      <c r="C26" s="45"/>
      <c r="D26" s="45"/>
      <c r="E26" s="45"/>
      <c r="F26" s="45"/>
      <c r="G26" s="45"/>
      <c r="H26" s="45"/>
      <c r="I26" s="45"/>
      <c r="J26" s="46"/>
      <c r="K26" s="46"/>
      <c r="L26" s="46"/>
      <c r="M26" s="46"/>
      <c r="N26" s="38">
        <f t="shared" si="0"/>
        <v>0</v>
      </c>
    </row>
    <row r="27" spans="1:14" x14ac:dyDescent="0.2">
      <c r="A27" s="34">
        <f>DATE('format jaarrekening'!$B$8,MONTH(DATEVALUE(B27)),DAY(DATEVALUE(B27)))</f>
        <v>45216</v>
      </c>
      <c r="B27" s="36" t="s">
        <v>300</v>
      </c>
      <c r="C27" s="45"/>
      <c r="D27" s="45"/>
      <c r="E27" s="45"/>
      <c r="F27" s="45"/>
      <c r="G27" s="45"/>
      <c r="H27" s="45"/>
      <c r="I27" s="45"/>
      <c r="J27" s="46"/>
      <c r="K27" s="46"/>
      <c r="L27" s="46"/>
      <c r="M27" s="46"/>
      <c r="N27" s="38">
        <f t="shared" si="0"/>
        <v>0</v>
      </c>
    </row>
    <row r="28" spans="1:14" x14ac:dyDescent="0.2">
      <c r="A28" s="34">
        <f>DATE('format jaarrekening'!$B$8,MONTH(DATEVALUE(B28)),DAY(DATEVALUE(B28)))</f>
        <v>45217</v>
      </c>
      <c r="B28" s="36" t="s">
        <v>301</v>
      </c>
      <c r="C28" s="45"/>
      <c r="D28" s="45"/>
      <c r="E28" s="45"/>
      <c r="F28" s="45"/>
      <c r="G28" s="45"/>
      <c r="H28" s="45"/>
      <c r="I28" s="45"/>
      <c r="J28" s="46"/>
      <c r="K28" s="46"/>
      <c r="L28" s="46"/>
      <c r="M28" s="46"/>
      <c r="N28" s="38">
        <f t="shared" si="0"/>
        <v>0</v>
      </c>
    </row>
    <row r="29" spans="1:14" x14ac:dyDescent="0.2">
      <c r="A29" s="34">
        <f>DATE('format jaarrekening'!$B$8,MONTH(DATEVALUE(B29)),DAY(DATEVALUE(B29)))</f>
        <v>45218</v>
      </c>
      <c r="B29" s="36" t="s">
        <v>302</v>
      </c>
      <c r="C29" s="45"/>
      <c r="D29" s="45"/>
      <c r="E29" s="45"/>
      <c r="F29" s="45"/>
      <c r="G29" s="45"/>
      <c r="H29" s="45"/>
      <c r="I29" s="45"/>
      <c r="J29" s="46"/>
      <c r="K29" s="46"/>
      <c r="L29" s="46"/>
      <c r="M29" s="46"/>
      <c r="N29" s="38">
        <f t="shared" si="0"/>
        <v>0</v>
      </c>
    </row>
    <row r="30" spans="1:14" x14ac:dyDescent="0.2">
      <c r="A30" s="34">
        <f>DATE('format jaarrekening'!$B$8,MONTH(DATEVALUE(B30)),DAY(DATEVALUE(B30)))</f>
        <v>45219</v>
      </c>
      <c r="B30" s="36" t="s">
        <v>303</v>
      </c>
      <c r="C30" s="45"/>
      <c r="D30" s="45"/>
      <c r="E30" s="45"/>
      <c r="F30" s="45"/>
      <c r="G30" s="45"/>
      <c r="H30" s="45"/>
      <c r="I30" s="45"/>
      <c r="J30" s="46"/>
      <c r="K30" s="46"/>
      <c r="L30" s="46"/>
      <c r="M30" s="46"/>
      <c r="N30" s="38">
        <f t="shared" si="0"/>
        <v>0</v>
      </c>
    </row>
    <row r="31" spans="1:14" x14ac:dyDescent="0.2">
      <c r="A31" s="34">
        <f>DATE('format jaarrekening'!$B$8,MONTH(DATEVALUE(B31)),DAY(DATEVALUE(B31)))</f>
        <v>45220</v>
      </c>
      <c r="B31" s="36" t="s">
        <v>304</v>
      </c>
      <c r="C31" s="45"/>
      <c r="D31" s="45"/>
      <c r="E31" s="45"/>
      <c r="F31" s="45"/>
      <c r="G31" s="45"/>
      <c r="H31" s="45"/>
      <c r="I31" s="45"/>
      <c r="J31" s="46"/>
      <c r="K31" s="46"/>
      <c r="L31" s="46"/>
      <c r="M31" s="46"/>
      <c r="N31" s="38">
        <f t="shared" si="0"/>
        <v>0</v>
      </c>
    </row>
    <row r="32" spans="1:14" x14ac:dyDescent="0.2">
      <c r="A32" s="34">
        <f>DATE('format jaarrekening'!$B$8,MONTH(DATEVALUE(B32)),DAY(DATEVALUE(B32)))</f>
        <v>45221</v>
      </c>
      <c r="B32" s="36" t="s">
        <v>305</v>
      </c>
      <c r="C32" s="45"/>
      <c r="D32" s="45"/>
      <c r="E32" s="45"/>
      <c r="F32" s="45"/>
      <c r="G32" s="45"/>
      <c r="H32" s="45"/>
      <c r="I32" s="45"/>
      <c r="J32" s="46"/>
      <c r="K32" s="46"/>
      <c r="L32" s="46"/>
      <c r="M32" s="46"/>
      <c r="N32" s="38">
        <f t="shared" si="0"/>
        <v>0</v>
      </c>
    </row>
    <row r="33" spans="1:14" x14ac:dyDescent="0.2">
      <c r="A33" s="34">
        <f>DATE('format jaarrekening'!$B$8,MONTH(DATEVALUE(B33)),DAY(DATEVALUE(B33)))</f>
        <v>45222</v>
      </c>
      <c r="B33" s="36" t="s">
        <v>306</v>
      </c>
      <c r="C33" s="45"/>
      <c r="D33" s="45"/>
      <c r="E33" s="45"/>
      <c r="F33" s="45"/>
      <c r="G33" s="45"/>
      <c r="H33" s="45"/>
      <c r="I33" s="45"/>
      <c r="J33" s="46"/>
      <c r="K33" s="46"/>
      <c r="L33" s="46"/>
      <c r="M33" s="46"/>
      <c r="N33" s="38">
        <f t="shared" si="0"/>
        <v>0</v>
      </c>
    </row>
    <row r="34" spans="1:14" x14ac:dyDescent="0.2">
      <c r="A34" s="34">
        <f>DATE('format jaarrekening'!$B$8,MONTH(DATEVALUE(B34)),DAY(DATEVALUE(B34)))</f>
        <v>45223</v>
      </c>
      <c r="B34" s="36" t="s">
        <v>307</v>
      </c>
      <c r="C34" s="45"/>
      <c r="D34" s="45"/>
      <c r="E34" s="45"/>
      <c r="F34" s="45"/>
      <c r="G34" s="45"/>
      <c r="H34" s="45"/>
      <c r="I34" s="45"/>
      <c r="J34" s="46"/>
      <c r="K34" s="46"/>
      <c r="L34" s="46"/>
      <c r="M34" s="46"/>
      <c r="N34" s="38">
        <f t="shared" si="0"/>
        <v>0</v>
      </c>
    </row>
    <row r="35" spans="1:14" x14ac:dyDescent="0.2">
      <c r="A35" s="34">
        <f>DATE('format jaarrekening'!$B$8,MONTH(DATEVALUE(B35)),DAY(DATEVALUE(B35)))</f>
        <v>45224</v>
      </c>
      <c r="B35" s="36" t="s">
        <v>308</v>
      </c>
      <c r="C35" s="45"/>
      <c r="D35" s="45"/>
      <c r="E35" s="45"/>
      <c r="F35" s="45"/>
      <c r="G35" s="45"/>
      <c r="H35" s="45"/>
      <c r="I35" s="45"/>
      <c r="J35" s="46"/>
      <c r="K35" s="46"/>
      <c r="L35" s="46"/>
      <c r="M35" s="46"/>
      <c r="N35" s="38">
        <f t="shared" si="0"/>
        <v>0</v>
      </c>
    </row>
    <row r="36" spans="1:14" x14ac:dyDescent="0.2">
      <c r="A36" s="34">
        <f>DATE('format jaarrekening'!$B$8,MONTH(DATEVALUE(B36)),DAY(DATEVALUE(B36)))</f>
        <v>45225</v>
      </c>
      <c r="B36" s="36" t="s">
        <v>309</v>
      </c>
      <c r="C36" s="45"/>
      <c r="D36" s="45"/>
      <c r="E36" s="45"/>
      <c r="F36" s="45"/>
      <c r="G36" s="45"/>
      <c r="H36" s="45"/>
      <c r="I36" s="45"/>
      <c r="J36" s="46"/>
      <c r="K36" s="46"/>
      <c r="L36" s="46"/>
      <c r="M36" s="46"/>
      <c r="N36" s="38">
        <f t="shared" si="0"/>
        <v>0</v>
      </c>
    </row>
    <row r="37" spans="1:14" x14ac:dyDescent="0.2">
      <c r="A37" s="34">
        <f>DATE('format jaarrekening'!$B$8,MONTH(DATEVALUE(B37)),DAY(DATEVALUE(B37)))</f>
        <v>45226</v>
      </c>
      <c r="B37" s="36" t="s">
        <v>310</v>
      </c>
      <c r="C37" s="45"/>
      <c r="D37" s="45"/>
      <c r="E37" s="45"/>
      <c r="F37" s="45"/>
      <c r="G37" s="45"/>
      <c r="H37" s="45"/>
      <c r="I37" s="45"/>
      <c r="J37" s="46"/>
      <c r="K37" s="46"/>
      <c r="L37" s="46"/>
      <c r="M37" s="46"/>
      <c r="N37" s="38">
        <f t="shared" si="0"/>
        <v>0</v>
      </c>
    </row>
    <row r="38" spans="1:14" x14ac:dyDescent="0.2">
      <c r="A38" s="34">
        <f>DATE('format jaarrekening'!$B$8,MONTH(DATEVALUE(B38)),DAY(DATEVALUE(B38)))</f>
        <v>45227</v>
      </c>
      <c r="B38" s="36" t="s">
        <v>311</v>
      </c>
      <c r="C38" s="45"/>
      <c r="D38" s="45"/>
      <c r="E38" s="45"/>
      <c r="F38" s="45"/>
      <c r="G38" s="45"/>
      <c r="H38" s="45"/>
      <c r="I38" s="45"/>
      <c r="J38" s="46"/>
      <c r="K38" s="46"/>
      <c r="L38" s="46"/>
      <c r="M38" s="46"/>
      <c r="N38" s="38">
        <f t="shared" si="0"/>
        <v>0</v>
      </c>
    </row>
    <row r="39" spans="1:14" x14ac:dyDescent="0.2">
      <c r="A39" s="34">
        <f>DATE('format jaarrekening'!$B$8,MONTH(DATEVALUE(B39)),DAY(DATEVALUE(B39)))</f>
        <v>45228</v>
      </c>
      <c r="B39" s="36" t="s">
        <v>312</v>
      </c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6"/>
      <c r="N39" s="38">
        <f t="shared" si="0"/>
        <v>0</v>
      </c>
    </row>
    <row r="40" spans="1:14" x14ac:dyDescent="0.2">
      <c r="A40" s="34">
        <f>DATE('format jaarrekening'!$B$8,MONTH(DATEVALUE(B40)),DAY(DATEVALUE(B40)))</f>
        <v>45229</v>
      </c>
      <c r="B40" s="36" t="s">
        <v>313</v>
      </c>
      <c r="C40" s="45"/>
      <c r="D40" s="45"/>
      <c r="E40" s="45"/>
      <c r="F40" s="45"/>
      <c r="G40" s="45"/>
      <c r="H40" s="45"/>
      <c r="I40" s="45"/>
      <c r="J40" s="46"/>
      <c r="K40" s="46"/>
      <c r="L40" s="46"/>
      <c r="M40" s="46"/>
      <c r="N40" s="38">
        <f t="shared" si="0"/>
        <v>0</v>
      </c>
    </row>
    <row r="41" spans="1:14" x14ac:dyDescent="0.2">
      <c r="A41" s="34">
        <f>DATE('format jaarrekening'!$B$8,MONTH(DATEVALUE(B41)),DAY(DATEVALUE(B41)))</f>
        <v>45230</v>
      </c>
      <c r="B41" s="36" t="s">
        <v>314</v>
      </c>
      <c r="C41" s="45"/>
      <c r="D41" s="45"/>
      <c r="E41" s="45"/>
      <c r="F41" s="45"/>
      <c r="G41" s="45"/>
      <c r="H41" s="45"/>
      <c r="I41" s="45"/>
      <c r="J41" s="46"/>
      <c r="K41" s="46"/>
      <c r="L41" s="46"/>
      <c r="M41" s="46"/>
      <c r="N41" s="38">
        <f t="shared" si="0"/>
        <v>0</v>
      </c>
    </row>
    <row r="42" spans="1:14" x14ac:dyDescent="0.2">
      <c r="A42" s="34">
        <f>DATE('format jaarrekening'!$B$8,MONTH(DATEVALUE(B42)),DAY(DATEVALUE(B42)))</f>
        <v>45231</v>
      </c>
      <c r="B42" s="36" t="s">
        <v>330</v>
      </c>
      <c r="C42" s="45"/>
      <c r="D42" s="45"/>
      <c r="E42" s="45"/>
      <c r="F42" s="45"/>
      <c r="G42" s="45"/>
      <c r="H42" s="45"/>
      <c r="I42" s="45"/>
      <c r="J42" s="46"/>
      <c r="K42" s="46"/>
      <c r="L42" s="46"/>
      <c r="M42" s="46"/>
      <c r="N42" s="38">
        <f t="shared" si="0"/>
        <v>0</v>
      </c>
    </row>
    <row r="43" spans="1:14" x14ac:dyDescent="0.2">
      <c r="A43" s="34">
        <f>DATE('format jaarrekening'!$B$8,MONTH(DATEVALUE(B43)),DAY(DATEVALUE(B43)))</f>
        <v>45232</v>
      </c>
      <c r="B43" s="36" t="s">
        <v>315</v>
      </c>
      <c r="C43" s="45"/>
      <c r="D43" s="45"/>
      <c r="E43" s="45"/>
      <c r="F43" s="45"/>
      <c r="G43" s="45"/>
      <c r="H43" s="45"/>
      <c r="I43" s="45"/>
      <c r="J43" s="46"/>
      <c r="K43" s="46"/>
      <c r="L43" s="46"/>
      <c r="M43" s="46"/>
      <c r="N43" s="38">
        <f t="shared" si="0"/>
        <v>0</v>
      </c>
    </row>
    <row r="44" spans="1:14" x14ac:dyDescent="0.2">
      <c r="A44" s="34">
        <f>DATE('format jaarrekening'!$B$8,MONTH(DATEVALUE(B44)),DAY(DATEVALUE(B44)))</f>
        <v>45233</v>
      </c>
      <c r="B44" s="36" t="s">
        <v>316</v>
      </c>
      <c r="C44" s="45"/>
      <c r="D44" s="45"/>
      <c r="E44" s="45"/>
      <c r="F44" s="45"/>
      <c r="G44" s="45"/>
      <c r="H44" s="45"/>
      <c r="I44" s="45"/>
      <c r="J44" s="46"/>
      <c r="K44" s="46"/>
      <c r="L44" s="46"/>
      <c r="M44" s="46"/>
      <c r="N44" s="38">
        <f t="shared" si="0"/>
        <v>0</v>
      </c>
    </row>
    <row r="45" spans="1:14" x14ac:dyDescent="0.2">
      <c r="A45" s="34">
        <f>DATE('format jaarrekening'!$B$8,MONTH(DATEVALUE(B45)),DAY(DATEVALUE(B45)))</f>
        <v>45234</v>
      </c>
      <c r="B45" s="36" t="s">
        <v>317</v>
      </c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38">
        <f t="shared" si="0"/>
        <v>0</v>
      </c>
    </row>
    <row r="46" spans="1:14" x14ac:dyDescent="0.2">
      <c r="A46" s="34">
        <f>DATE('format jaarrekening'!$B$8,MONTH(DATEVALUE(B46)),DAY(DATEVALUE(B46)))</f>
        <v>45235</v>
      </c>
      <c r="B46" s="36" t="s">
        <v>318</v>
      </c>
      <c r="C46" s="45"/>
      <c r="D46" s="45"/>
      <c r="E46" s="45"/>
      <c r="F46" s="45"/>
      <c r="G46" s="45"/>
      <c r="H46" s="45"/>
      <c r="I46" s="45"/>
      <c r="J46" s="46"/>
      <c r="K46" s="46"/>
      <c r="L46" s="46"/>
      <c r="M46" s="46"/>
      <c r="N46" s="38">
        <f t="shared" si="0"/>
        <v>0</v>
      </c>
    </row>
    <row r="47" spans="1:14" x14ac:dyDescent="0.2">
      <c r="A47" s="34">
        <f>DATE('format jaarrekening'!$B$8,MONTH(DATEVALUE(B47)),DAY(DATEVALUE(B47)))</f>
        <v>45236</v>
      </c>
      <c r="B47" s="36" t="s">
        <v>319</v>
      </c>
      <c r="C47" s="45"/>
      <c r="D47" s="45"/>
      <c r="E47" s="45"/>
      <c r="F47" s="45"/>
      <c r="G47" s="45"/>
      <c r="H47" s="45"/>
      <c r="I47" s="45"/>
      <c r="J47" s="46"/>
      <c r="K47" s="46"/>
      <c r="L47" s="46"/>
      <c r="M47" s="46"/>
      <c r="N47" s="38">
        <f t="shared" si="0"/>
        <v>0</v>
      </c>
    </row>
    <row r="48" spans="1:14" x14ac:dyDescent="0.2">
      <c r="A48" s="34">
        <f>DATE('format jaarrekening'!$B$8,MONTH(DATEVALUE(B48)),DAY(DATEVALUE(B48)))</f>
        <v>45237</v>
      </c>
      <c r="B48" s="36" t="s">
        <v>320</v>
      </c>
      <c r="C48" s="45"/>
      <c r="D48" s="45"/>
      <c r="E48" s="45"/>
      <c r="F48" s="45"/>
      <c r="G48" s="45"/>
      <c r="H48" s="45"/>
      <c r="I48" s="45"/>
      <c r="J48" s="46"/>
      <c r="K48" s="46"/>
      <c r="L48" s="46"/>
      <c r="M48" s="46"/>
      <c r="N48" s="38">
        <f t="shared" si="0"/>
        <v>0</v>
      </c>
    </row>
    <row r="49" spans="1:14" x14ac:dyDescent="0.2">
      <c r="A49" s="34">
        <f>DATE('format jaarrekening'!$B$8,MONTH(DATEVALUE(B49)),DAY(DATEVALUE(B49)))</f>
        <v>45238</v>
      </c>
      <c r="B49" s="36" t="s">
        <v>321</v>
      </c>
      <c r="C49" s="45"/>
      <c r="D49" s="45"/>
      <c r="E49" s="45"/>
      <c r="F49" s="45"/>
      <c r="G49" s="45"/>
      <c r="H49" s="45"/>
      <c r="I49" s="45"/>
      <c r="J49" s="46"/>
      <c r="K49" s="46"/>
      <c r="L49" s="46"/>
      <c r="M49" s="46"/>
      <c r="N49" s="38">
        <f t="shared" si="0"/>
        <v>0</v>
      </c>
    </row>
    <row r="50" spans="1:14" x14ac:dyDescent="0.2">
      <c r="A50" s="34">
        <f>DATE('format jaarrekening'!$B$8,MONTH(DATEVALUE(B50)),DAY(DATEVALUE(B50)))</f>
        <v>45239</v>
      </c>
      <c r="B50" s="36" t="s">
        <v>322</v>
      </c>
      <c r="C50" s="45"/>
      <c r="D50" s="45"/>
      <c r="E50" s="45"/>
      <c r="F50" s="45"/>
      <c r="G50" s="45"/>
      <c r="H50" s="45"/>
      <c r="I50" s="45"/>
      <c r="J50" s="46"/>
      <c r="K50" s="46"/>
      <c r="L50" s="46"/>
      <c r="M50" s="46"/>
      <c r="N50" s="38">
        <f t="shared" si="0"/>
        <v>0</v>
      </c>
    </row>
    <row r="51" spans="1:14" x14ac:dyDescent="0.2">
      <c r="A51" s="34">
        <f>DATE('format jaarrekening'!$B$8,MONTH(DATEVALUE(B51)),DAY(DATEVALUE(B51)))</f>
        <v>45240</v>
      </c>
      <c r="B51" s="36" t="s">
        <v>323</v>
      </c>
      <c r="C51" s="45"/>
      <c r="D51" s="45"/>
      <c r="E51" s="45"/>
      <c r="F51" s="45"/>
      <c r="G51" s="45"/>
      <c r="H51" s="45"/>
      <c r="I51" s="45"/>
      <c r="J51" s="46"/>
      <c r="K51" s="46"/>
      <c r="L51" s="46"/>
      <c r="M51" s="46"/>
      <c r="N51" s="38">
        <f t="shared" si="0"/>
        <v>0</v>
      </c>
    </row>
    <row r="52" spans="1:14" x14ac:dyDescent="0.2">
      <c r="A52" s="34">
        <f>DATE('format jaarrekening'!$B$8,MONTH(DATEVALUE(B52)),DAY(DATEVALUE(B52)))</f>
        <v>45241</v>
      </c>
      <c r="B52" s="36" t="s">
        <v>324</v>
      </c>
      <c r="C52" s="45"/>
      <c r="D52" s="45"/>
      <c r="E52" s="45"/>
      <c r="F52" s="45"/>
      <c r="G52" s="45"/>
      <c r="H52" s="45"/>
      <c r="I52" s="45"/>
      <c r="J52" s="46"/>
      <c r="K52" s="46"/>
      <c r="L52" s="46"/>
      <c r="M52" s="46"/>
      <c r="N52" s="38">
        <f t="shared" si="0"/>
        <v>0</v>
      </c>
    </row>
    <row r="53" spans="1:14" x14ac:dyDescent="0.2">
      <c r="A53" s="34">
        <f>DATE('format jaarrekening'!$B$8,MONTH(DATEVALUE(B53)),DAY(DATEVALUE(B53)))</f>
        <v>45242</v>
      </c>
      <c r="B53" s="36" t="s">
        <v>325</v>
      </c>
      <c r="C53" s="45"/>
      <c r="D53" s="45"/>
      <c r="E53" s="45"/>
      <c r="F53" s="45"/>
      <c r="G53" s="45"/>
      <c r="H53" s="45"/>
      <c r="I53" s="45"/>
      <c r="J53" s="46"/>
      <c r="K53" s="46"/>
      <c r="L53" s="46"/>
      <c r="M53" s="46"/>
      <c r="N53" s="38">
        <f t="shared" si="0"/>
        <v>0</v>
      </c>
    </row>
    <row r="54" spans="1:14" x14ac:dyDescent="0.2">
      <c r="A54" s="34">
        <f>DATE('format jaarrekening'!$B$8,MONTH(DATEVALUE(B54)),DAY(DATEVALUE(B54)))</f>
        <v>45243</v>
      </c>
      <c r="B54" s="36" t="s">
        <v>326</v>
      </c>
      <c r="C54" s="45"/>
      <c r="D54" s="45"/>
      <c r="E54" s="45"/>
      <c r="F54" s="45"/>
      <c r="G54" s="45"/>
      <c r="H54" s="45"/>
      <c r="I54" s="45"/>
      <c r="J54" s="46"/>
      <c r="K54" s="46"/>
      <c r="L54" s="46"/>
      <c r="M54" s="46"/>
      <c r="N54" s="38">
        <f t="shared" si="0"/>
        <v>0</v>
      </c>
    </row>
    <row r="55" spans="1:14" x14ac:dyDescent="0.2">
      <c r="A55" s="34">
        <f>DATE('format jaarrekening'!$B$8,MONTH(DATEVALUE(B55)),DAY(DATEVALUE(B55)))</f>
        <v>45244</v>
      </c>
      <c r="B55" s="36" t="s">
        <v>327</v>
      </c>
      <c r="C55" s="45"/>
      <c r="D55" s="45"/>
      <c r="E55" s="45"/>
      <c r="F55" s="45"/>
      <c r="G55" s="45"/>
      <c r="H55" s="45"/>
      <c r="I55" s="45"/>
      <c r="J55" s="46"/>
      <c r="K55" s="46"/>
      <c r="L55" s="46"/>
      <c r="M55" s="46"/>
      <c r="N55" s="38">
        <f t="shared" si="0"/>
        <v>0</v>
      </c>
    </row>
    <row r="56" spans="1:14" x14ac:dyDescent="0.2">
      <c r="A56" s="34">
        <f>DATE('format jaarrekening'!$B$8,MONTH(DATEVALUE(B56)),DAY(DATEVALUE(B56)))</f>
        <v>45245</v>
      </c>
      <c r="B56" s="36" t="s">
        <v>328</v>
      </c>
      <c r="C56" s="45"/>
      <c r="D56" s="45"/>
      <c r="E56" s="45"/>
      <c r="F56" s="45"/>
      <c r="G56" s="45"/>
      <c r="H56" s="45"/>
      <c r="I56" s="45"/>
      <c r="J56" s="46"/>
      <c r="K56" s="46"/>
      <c r="L56" s="46"/>
      <c r="M56" s="46"/>
      <c r="N56" s="38">
        <f t="shared" si="0"/>
        <v>0</v>
      </c>
    </row>
    <row r="57" spans="1:14" x14ac:dyDescent="0.2">
      <c r="A57" s="34">
        <f>DATE('format jaarrekening'!$B$8,MONTH(DATEVALUE(B57)),DAY(DATEVALUE(B57)))</f>
        <v>45246</v>
      </c>
      <c r="B57" s="36" t="s">
        <v>329</v>
      </c>
      <c r="C57" s="45"/>
      <c r="D57" s="45"/>
      <c r="E57" s="45"/>
      <c r="F57" s="45"/>
      <c r="G57" s="45"/>
      <c r="H57" s="45"/>
      <c r="I57" s="45"/>
      <c r="J57" s="46"/>
      <c r="K57" s="46"/>
      <c r="L57" s="46"/>
      <c r="M57" s="46"/>
      <c r="N57" s="38">
        <f t="shared" si="0"/>
        <v>0</v>
      </c>
    </row>
    <row r="58" spans="1:14" x14ac:dyDescent="0.2">
      <c r="A58" s="34">
        <f>DATE('format jaarrekening'!$B$8,MONTH(DATEVALUE(B58)),DAY(DATEVALUE(B58)))</f>
        <v>45247</v>
      </c>
      <c r="B58" s="36" t="s">
        <v>331</v>
      </c>
      <c r="C58" s="45"/>
      <c r="D58" s="45"/>
      <c r="E58" s="45"/>
      <c r="F58" s="45"/>
      <c r="G58" s="45"/>
      <c r="H58" s="45"/>
      <c r="I58" s="45"/>
      <c r="J58" s="46"/>
      <c r="K58" s="46"/>
      <c r="L58" s="46"/>
      <c r="M58" s="46"/>
      <c r="N58" s="38">
        <f t="shared" si="0"/>
        <v>0</v>
      </c>
    </row>
    <row r="59" spans="1:14" x14ac:dyDescent="0.2">
      <c r="A59" s="34">
        <f>DATE('format jaarrekening'!$B$8,MONTH(DATEVALUE(B59)),DAY(DATEVALUE(B59)))</f>
        <v>45248</v>
      </c>
      <c r="B59" s="36" t="s">
        <v>332</v>
      </c>
      <c r="C59" s="45"/>
      <c r="D59" s="45"/>
      <c r="E59" s="45"/>
      <c r="F59" s="45"/>
      <c r="G59" s="45"/>
      <c r="H59" s="45"/>
      <c r="I59" s="45"/>
      <c r="J59" s="46"/>
      <c r="K59" s="46"/>
      <c r="L59" s="46"/>
      <c r="M59" s="46"/>
      <c r="N59" s="38">
        <f t="shared" si="0"/>
        <v>0</v>
      </c>
    </row>
    <row r="60" spans="1:14" x14ac:dyDescent="0.2">
      <c r="A60" s="34">
        <f>DATE('format jaarrekening'!$B$8,MONTH(DATEVALUE(B60)),DAY(DATEVALUE(B60)))</f>
        <v>45249</v>
      </c>
      <c r="B60" s="36" t="s">
        <v>333</v>
      </c>
      <c r="C60" s="45"/>
      <c r="D60" s="45"/>
      <c r="E60" s="45"/>
      <c r="F60" s="45"/>
      <c r="G60" s="45"/>
      <c r="H60" s="45"/>
      <c r="I60" s="45"/>
      <c r="J60" s="46"/>
      <c r="K60" s="46"/>
      <c r="L60" s="46"/>
      <c r="M60" s="46"/>
      <c r="N60" s="38">
        <f t="shared" si="0"/>
        <v>0</v>
      </c>
    </row>
    <row r="61" spans="1:14" x14ac:dyDescent="0.2">
      <c r="A61" s="34">
        <f>DATE('format jaarrekening'!$B$8,MONTH(DATEVALUE(B61)),DAY(DATEVALUE(B61)))</f>
        <v>45250</v>
      </c>
      <c r="B61" s="36" t="s">
        <v>334</v>
      </c>
      <c r="C61" s="45"/>
      <c r="D61" s="45"/>
      <c r="E61" s="45"/>
      <c r="F61" s="45"/>
      <c r="G61" s="45"/>
      <c r="H61" s="45"/>
      <c r="I61" s="45"/>
      <c r="J61" s="46"/>
      <c r="K61" s="46"/>
      <c r="L61" s="46"/>
      <c r="M61" s="46"/>
      <c r="N61" s="38">
        <f t="shared" si="0"/>
        <v>0</v>
      </c>
    </row>
    <row r="62" spans="1:14" x14ac:dyDescent="0.2">
      <c r="A62" s="34">
        <f>DATE('format jaarrekening'!$B$8,MONTH(DATEVALUE(B62)),DAY(DATEVALUE(B62)))</f>
        <v>45251</v>
      </c>
      <c r="B62" s="36" t="s">
        <v>335</v>
      </c>
      <c r="C62" s="45"/>
      <c r="D62" s="45"/>
      <c r="E62" s="45"/>
      <c r="F62" s="45"/>
      <c r="G62" s="45"/>
      <c r="H62" s="45"/>
      <c r="I62" s="45"/>
      <c r="J62" s="46"/>
      <c r="K62" s="46"/>
      <c r="L62" s="46"/>
      <c r="M62" s="46"/>
      <c r="N62" s="38">
        <f t="shared" si="0"/>
        <v>0</v>
      </c>
    </row>
    <row r="63" spans="1:14" x14ac:dyDescent="0.2">
      <c r="A63" s="34">
        <f>DATE('format jaarrekening'!$B$8,MONTH(DATEVALUE(B63)),DAY(DATEVALUE(B63)))</f>
        <v>45252</v>
      </c>
      <c r="B63" s="36" t="s">
        <v>336</v>
      </c>
      <c r="C63" s="45"/>
      <c r="D63" s="45"/>
      <c r="E63" s="45"/>
      <c r="F63" s="45"/>
      <c r="G63" s="45"/>
      <c r="H63" s="45"/>
      <c r="I63" s="45"/>
      <c r="J63" s="46"/>
      <c r="K63" s="46"/>
      <c r="L63" s="46"/>
      <c r="M63" s="46"/>
      <c r="N63" s="38">
        <f t="shared" si="0"/>
        <v>0</v>
      </c>
    </row>
    <row r="64" spans="1:14" x14ac:dyDescent="0.2">
      <c r="A64" s="34">
        <f>DATE('format jaarrekening'!$B$8,MONTH(DATEVALUE(B64)),DAY(DATEVALUE(B64)))</f>
        <v>45253</v>
      </c>
      <c r="B64" s="36" t="s">
        <v>337</v>
      </c>
      <c r="C64" s="45"/>
      <c r="D64" s="45"/>
      <c r="E64" s="45"/>
      <c r="F64" s="45"/>
      <c r="G64" s="45"/>
      <c r="H64" s="45"/>
      <c r="I64" s="45"/>
      <c r="J64" s="46"/>
      <c r="K64" s="46"/>
      <c r="L64" s="46"/>
      <c r="M64" s="46"/>
      <c r="N64" s="38">
        <f t="shared" si="0"/>
        <v>0</v>
      </c>
    </row>
    <row r="65" spans="1:14" x14ac:dyDescent="0.2">
      <c r="A65" s="34">
        <f>DATE('format jaarrekening'!$B$8,MONTH(DATEVALUE(B65)),DAY(DATEVALUE(B65)))</f>
        <v>45254</v>
      </c>
      <c r="B65" s="36" t="s">
        <v>338</v>
      </c>
      <c r="C65" s="45"/>
      <c r="D65" s="45"/>
      <c r="E65" s="45"/>
      <c r="F65" s="45"/>
      <c r="G65" s="45"/>
      <c r="H65" s="45"/>
      <c r="I65" s="45"/>
      <c r="J65" s="46"/>
      <c r="K65" s="46"/>
      <c r="L65" s="46"/>
      <c r="M65" s="46"/>
      <c r="N65" s="38">
        <f t="shared" si="0"/>
        <v>0</v>
      </c>
    </row>
    <row r="66" spans="1:14" x14ac:dyDescent="0.2">
      <c r="A66" s="34">
        <f>DATE('format jaarrekening'!$B$8,MONTH(DATEVALUE(B66)),DAY(DATEVALUE(B66)))</f>
        <v>45255</v>
      </c>
      <c r="B66" s="36" t="s">
        <v>339</v>
      </c>
      <c r="C66" s="45"/>
      <c r="D66" s="45"/>
      <c r="E66" s="45"/>
      <c r="F66" s="45"/>
      <c r="G66" s="45"/>
      <c r="H66" s="45"/>
      <c r="I66" s="45"/>
      <c r="J66" s="46"/>
      <c r="K66" s="46"/>
      <c r="L66" s="46"/>
      <c r="M66" s="46"/>
      <c r="N66" s="38">
        <f t="shared" si="0"/>
        <v>0</v>
      </c>
    </row>
    <row r="67" spans="1:14" x14ac:dyDescent="0.2">
      <c r="A67" s="34">
        <f>DATE('format jaarrekening'!$B$8,MONTH(DATEVALUE(B67)),DAY(DATEVALUE(B67)))</f>
        <v>45256</v>
      </c>
      <c r="B67" s="36" t="s">
        <v>340</v>
      </c>
      <c r="C67" s="45"/>
      <c r="D67" s="45"/>
      <c r="E67" s="45"/>
      <c r="F67" s="45"/>
      <c r="G67" s="45"/>
      <c r="H67" s="45"/>
      <c r="I67" s="45"/>
      <c r="J67" s="46"/>
      <c r="K67" s="46"/>
      <c r="L67" s="46"/>
      <c r="M67" s="46"/>
      <c r="N67" s="38">
        <f t="shared" si="0"/>
        <v>0</v>
      </c>
    </row>
    <row r="68" spans="1:14" x14ac:dyDescent="0.2">
      <c r="A68" s="34">
        <f>DATE('format jaarrekening'!$B$8,MONTH(DATEVALUE(B68)),DAY(DATEVALUE(B68)))</f>
        <v>45257</v>
      </c>
      <c r="B68" s="36" t="s">
        <v>341</v>
      </c>
      <c r="C68" s="45"/>
      <c r="D68" s="45"/>
      <c r="E68" s="45"/>
      <c r="F68" s="45"/>
      <c r="G68" s="45"/>
      <c r="H68" s="45"/>
      <c r="I68" s="45"/>
      <c r="J68" s="46"/>
      <c r="K68" s="46"/>
      <c r="L68" s="46"/>
      <c r="M68" s="46"/>
      <c r="N68" s="38">
        <f t="shared" si="0"/>
        <v>0</v>
      </c>
    </row>
    <row r="69" spans="1:14" x14ac:dyDescent="0.2">
      <c r="A69" s="34">
        <f>DATE('format jaarrekening'!$B$8,MONTH(DATEVALUE(B69)),DAY(DATEVALUE(B69)))</f>
        <v>45258</v>
      </c>
      <c r="B69" s="36" t="s">
        <v>342</v>
      </c>
      <c r="C69" s="45"/>
      <c r="D69" s="45"/>
      <c r="E69" s="45"/>
      <c r="F69" s="45"/>
      <c r="G69" s="45"/>
      <c r="H69" s="45"/>
      <c r="I69" s="45"/>
      <c r="J69" s="46"/>
      <c r="K69" s="46"/>
      <c r="L69" s="46"/>
      <c r="M69" s="46"/>
      <c r="N69" s="38">
        <f t="shared" si="0"/>
        <v>0</v>
      </c>
    </row>
    <row r="70" spans="1:14" x14ac:dyDescent="0.2">
      <c r="A70" s="34">
        <f>DATE('format jaarrekening'!$B$8,MONTH(DATEVALUE(B70)),DAY(DATEVALUE(B70)))</f>
        <v>45259</v>
      </c>
      <c r="B70" s="36" t="s">
        <v>343</v>
      </c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7"/>
      <c r="N70" s="38">
        <f t="shared" si="0"/>
        <v>0</v>
      </c>
    </row>
    <row r="71" spans="1:14" x14ac:dyDescent="0.2">
      <c r="A71" s="34">
        <f>DATE('format jaarrekening'!$B$8,MONTH(DATEVALUE(B71)),DAY(DATEVALUE(B71)))</f>
        <v>45260</v>
      </c>
      <c r="B71" s="36" t="s">
        <v>344</v>
      </c>
      <c r="C71" s="45"/>
      <c r="D71" s="45"/>
      <c r="E71" s="45"/>
      <c r="F71" s="45"/>
      <c r="G71" s="45"/>
      <c r="H71" s="45"/>
      <c r="I71" s="45"/>
      <c r="J71" s="46"/>
      <c r="K71" s="46"/>
      <c r="L71" s="46"/>
      <c r="M71" s="46"/>
      <c r="N71" s="38">
        <f t="shared" si="0"/>
        <v>0</v>
      </c>
    </row>
    <row r="72" spans="1:14" x14ac:dyDescent="0.2">
      <c r="A72" s="34">
        <f>DATE('format jaarrekening'!$B$8,MONTH(DATEVALUE(B72)),DAY(DATEVALUE(B72)))</f>
        <v>45261</v>
      </c>
      <c r="B72" s="36" t="s">
        <v>345</v>
      </c>
      <c r="C72" s="45"/>
      <c r="D72" s="45"/>
      <c r="E72" s="45"/>
      <c r="F72" s="45"/>
      <c r="G72" s="45"/>
      <c r="H72" s="45"/>
      <c r="I72" s="45"/>
      <c r="J72" s="46"/>
      <c r="K72" s="46"/>
      <c r="L72" s="46"/>
      <c r="M72" s="46"/>
      <c r="N72" s="38">
        <f t="shared" si="0"/>
        <v>0</v>
      </c>
    </row>
    <row r="73" spans="1:14" x14ac:dyDescent="0.2">
      <c r="A73" s="34">
        <f>DATE('format jaarrekening'!$B$8,MONTH(DATEVALUE(B73)),DAY(DATEVALUE(B73)))</f>
        <v>45262</v>
      </c>
      <c r="B73" s="36" t="s">
        <v>346</v>
      </c>
      <c r="C73" s="45"/>
      <c r="D73" s="45"/>
      <c r="E73" s="45"/>
      <c r="F73" s="45"/>
      <c r="G73" s="45"/>
      <c r="H73" s="45"/>
      <c r="I73" s="45"/>
      <c r="J73" s="46"/>
      <c r="K73" s="46"/>
      <c r="L73" s="46"/>
      <c r="M73" s="46"/>
      <c r="N73" s="38">
        <f t="shared" si="0"/>
        <v>0</v>
      </c>
    </row>
    <row r="74" spans="1:14" x14ac:dyDescent="0.2">
      <c r="A74" s="34">
        <f>DATE('format jaarrekening'!$B$8,MONTH(DATEVALUE(B74)),DAY(DATEVALUE(B74)))</f>
        <v>45263</v>
      </c>
      <c r="B74" s="36" t="s">
        <v>347</v>
      </c>
      <c r="C74" s="45"/>
      <c r="D74" s="45"/>
      <c r="E74" s="45"/>
      <c r="F74" s="45"/>
      <c r="G74" s="45"/>
      <c r="H74" s="45"/>
      <c r="I74" s="45"/>
      <c r="J74" s="46"/>
      <c r="K74" s="46"/>
      <c r="L74" s="46"/>
      <c r="M74" s="46"/>
      <c r="N74" s="38">
        <f t="shared" si="0"/>
        <v>0</v>
      </c>
    </row>
    <row r="75" spans="1:14" x14ac:dyDescent="0.2">
      <c r="A75" s="34">
        <f>DATE('format jaarrekening'!$B$8,MONTH(DATEVALUE(B75)),DAY(DATEVALUE(B75)))</f>
        <v>45264</v>
      </c>
      <c r="B75" s="36" t="s">
        <v>348</v>
      </c>
      <c r="C75" s="45"/>
      <c r="D75" s="45"/>
      <c r="E75" s="45"/>
      <c r="F75" s="45"/>
      <c r="G75" s="45"/>
      <c r="H75" s="45"/>
      <c r="I75" s="45"/>
      <c r="J75" s="46"/>
      <c r="K75" s="46"/>
      <c r="L75" s="46"/>
      <c r="M75" s="46"/>
      <c r="N75" s="38">
        <f t="shared" si="0"/>
        <v>0</v>
      </c>
    </row>
    <row r="76" spans="1:14" x14ac:dyDescent="0.2">
      <c r="A76" s="34">
        <f>DATE('format jaarrekening'!$B$8,MONTH(DATEVALUE(B76)),DAY(DATEVALUE(B76)))</f>
        <v>45265</v>
      </c>
      <c r="B76" s="36" t="s">
        <v>349</v>
      </c>
      <c r="C76" s="45"/>
      <c r="D76" s="45"/>
      <c r="E76" s="45"/>
      <c r="F76" s="45"/>
      <c r="G76" s="45"/>
      <c r="H76" s="45"/>
      <c r="I76" s="45"/>
      <c r="J76" s="46"/>
      <c r="K76" s="46"/>
      <c r="L76" s="46"/>
      <c r="M76" s="46"/>
      <c r="N76" s="38">
        <f t="shared" ref="N76:N102" si="1">MAX(SUM(C76:M76),0)</f>
        <v>0</v>
      </c>
    </row>
    <row r="77" spans="1:14" x14ac:dyDescent="0.2">
      <c r="A77" s="34">
        <f>DATE('format jaarrekening'!$B$8,MONTH(DATEVALUE(B77)),DAY(DATEVALUE(B77)))</f>
        <v>45266</v>
      </c>
      <c r="B77" s="36" t="s">
        <v>350</v>
      </c>
      <c r="C77" s="45"/>
      <c r="D77" s="45"/>
      <c r="E77" s="45"/>
      <c r="F77" s="45"/>
      <c r="G77" s="45"/>
      <c r="H77" s="45"/>
      <c r="I77" s="45"/>
      <c r="J77" s="46"/>
      <c r="K77" s="46"/>
      <c r="L77" s="46"/>
      <c r="M77" s="46"/>
      <c r="N77" s="38">
        <f t="shared" si="1"/>
        <v>0</v>
      </c>
    </row>
    <row r="78" spans="1:14" x14ac:dyDescent="0.2">
      <c r="A78" s="34">
        <f>DATE('format jaarrekening'!$B$8,MONTH(DATEVALUE(B78)),DAY(DATEVALUE(B78)))</f>
        <v>45267</v>
      </c>
      <c r="B78" s="36" t="s">
        <v>351</v>
      </c>
      <c r="C78" s="45"/>
      <c r="D78" s="45"/>
      <c r="E78" s="45"/>
      <c r="F78" s="45"/>
      <c r="G78" s="45"/>
      <c r="H78" s="45"/>
      <c r="I78" s="45"/>
      <c r="J78" s="46"/>
      <c r="K78" s="46"/>
      <c r="L78" s="46"/>
      <c r="M78" s="46"/>
      <c r="N78" s="38">
        <f t="shared" si="1"/>
        <v>0</v>
      </c>
    </row>
    <row r="79" spans="1:14" x14ac:dyDescent="0.2">
      <c r="A79" s="34">
        <f>DATE('format jaarrekening'!$B$8,MONTH(DATEVALUE(B79)),DAY(DATEVALUE(B79)))</f>
        <v>45268</v>
      </c>
      <c r="B79" s="36" t="s">
        <v>352</v>
      </c>
      <c r="C79" s="45"/>
      <c r="D79" s="45"/>
      <c r="E79" s="45"/>
      <c r="F79" s="45"/>
      <c r="G79" s="45"/>
      <c r="H79" s="45"/>
      <c r="I79" s="45"/>
      <c r="J79" s="46"/>
      <c r="K79" s="46"/>
      <c r="L79" s="46"/>
      <c r="M79" s="46"/>
      <c r="N79" s="38">
        <f t="shared" si="1"/>
        <v>0</v>
      </c>
    </row>
    <row r="80" spans="1:14" x14ac:dyDescent="0.2">
      <c r="A80" s="34">
        <f>DATE('format jaarrekening'!$B$8,MONTH(DATEVALUE(B80)),DAY(DATEVALUE(B80)))</f>
        <v>45269</v>
      </c>
      <c r="B80" s="36" t="s">
        <v>353</v>
      </c>
      <c r="C80" s="45"/>
      <c r="D80" s="45"/>
      <c r="E80" s="45"/>
      <c r="F80" s="45"/>
      <c r="G80" s="45"/>
      <c r="H80" s="45"/>
      <c r="I80" s="45"/>
      <c r="J80" s="46"/>
      <c r="K80" s="46"/>
      <c r="L80" s="46"/>
      <c r="M80" s="46"/>
      <c r="N80" s="38">
        <f t="shared" si="1"/>
        <v>0</v>
      </c>
    </row>
    <row r="81" spans="1:14" x14ac:dyDescent="0.2">
      <c r="A81" s="34">
        <f>DATE('format jaarrekening'!$B$8,MONTH(DATEVALUE(B81)),DAY(DATEVALUE(B81)))</f>
        <v>45270</v>
      </c>
      <c r="B81" s="36" t="s">
        <v>354</v>
      </c>
      <c r="C81" s="45"/>
      <c r="D81" s="45"/>
      <c r="E81" s="45"/>
      <c r="F81" s="45"/>
      <c r="G81" s="45"/>
      <c r="H81" s="45"/>
      <c r="I81" s="45"/>
      <c r="J81" s="46"/>
      <c r="K81" s="46"/>
      <c r="L81" s="46"/>
      <c r="M81" s="46"/>
      <c r="N81" s="38">
        <f t="shared" si="1"/>
        <v>0</v>
      </c>
    </row>
    <row r="82" spans="1:14" x14ac:dyDescent="0.2">
      <c r="A82" s="34">
        <f>DATE('format jaarrekening'!$B$8,MONTH(DATEVALUE(B82)),DAY(DATEVALUE(B82)))</f>
        <v>45271</v>
      </c>
      <c r="B82" s="36" t="s">
        <v>355</v>
      </c>
      <c r="C82" s="45"/>
      <c r="D82" s="45"/>
      <c r="E82" s="45"/>
      <c r="F82" s="45"/>
      <c r="G82" s="45"/>
      <c r="H82" s="45"/>
      <c r="I82" s="45"/>
      <c r="J82" s="46"/>
      <c r="K82" s="46"/>
      <c r="L82" s="46"/>
      <c r="M82" s="46"/>
      <c r="N82" s="38">
        <f t="shared" si="1"/>
        <v>0</v>
      </c>
    </row>
    <row r="83" spans="1:14" x14ac:dyDescent="0.2">
      <c r="A83" s="34">
        <f>DATE('format jaarrekening'!$B$8,MONTH(DATEVALUE(B83)),DAY(DATEVALUE(B83)))</f>
        <v>45272</v>
      </c>
      <c r="B83" s="36" t="s">
        <v>356</v>
      </c>
      <c r="C83" s="4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38">
        <f t="shared" si="1"/>
        <v>0</v>
      </c>
    </row>
    <row r="84" spans="1:14" x14ac:dyDescent="0.2">
      <c r="A84" s="34">
        <f>DATE('format jaarrekening'!$B$8,MONTH(DATEVALUE(B84)),DAY(DATEVALUE(B84)))</f>
        <v>45273</v>
      </c>
      <c r="B84" s="36" t="s">
        <v>357</v>
      </c>
      <c r="C84" s="4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38">
        <f t="shared" si="1"/>
        <v>0</v>
      </c>
    </row>
    <row r="85" spans="1:14" x14ac:dyDescent="0.2">
      <c r="A85" s="34">
        <f>DATE('format jaarrekening'!$B$8,MONTH(DATEVALUE(B85)),DAY(DATEVALUE(B85)))</f>
        <v>45274</v>
      </c>
      <c r="B85" s="36" t="s">
        <v>358</v>
      </c>
      <c r="C85" s="4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38">
        <f t="shared" si="1"/>
        <v>0</v>
      </c>
    </row>
    <row r="86" spans="1:14" x14ac:dyDescent="0.2">
      <c r="A86" s="34">
        <f>DATE('format jaarrekening'!$B$8,MONTH(DATEVALUE(B86)),DAY(DATEVALUE(B86)))</f>
        <v>45275</v>
      </c>
      <c r="B86" s="36" t="s">
        <v>359</v>
      </c>
      <c r="C86" s="45"/>
      <c r="D86" s="45"/>
      <c r="E86" s="45"/>
      <c r="F86" s="45"/>
      <c r="G86" s="45"/>
      <c r="H86" s="45"/>
      <c r="I86" s="45"/>
      <c r="J86" s="46"/>
      <c r="K86" s="46"/>
      <c r="L86" s="46"/>
      <c r="M86" s="46"/>
      <c r="N86" s="38">
        <f t="shared" si="1"/>
        <v>0</v>
      </c>
    </row>
    <row r="87" spans="1:14" x14ac:dyDescent="0.2">
      <c r="A87" s="34">
        <f>DATE('format jaarrekening'!$B$8,MONTH(DATEVALUE(B87)),DAY(DATEVALUE(B87)))</f>
        <v>45276</v>
      </c>
      <c r="B87" s="36" t="s">
        <v>360</v>
      </c>
      <c r="C87" s="45"/>
      <c r="D87" s="45"/>
      <c r="E87" s="45"/>
      <c r="F87" s="45"/>
      <c r="G87" s="45"/>
      <c r="H87" s="45"/>
      <c r="I87" s="45"/>
      <c r="J87" s="46"/>
      <c r="K87" s="46"/>
      <c r="L87" s="46"/>
      <c r="M87" s="46"/>
      <c r="N87" s="38">
        <f t="shared" si="1"/>
        <v>0</v>
      </c>
    </row>
    <row r="88" spans="1:14" x14ac:dyDescent="0.2">
      <c r="A88" s="34">
        <f>DATE('format jaarrekening'!$B$8,MONTH(DATEVALUE(B88)),DAY(DATEVALUE(B88)))</f>
        <v>45277</v>
      </c>
      <c r="B88" s="36" t="s">
        <v>361</v>
      </c>
      <c r="C88" s="45"/>
      <c r="D88" s="45"/>
      <c r="E88" s="45"/>
      <c r="F88" s="45"/>
      <c r="G88" s="45"/>
      <c r="H88" s="45"/>
      <c r="I88" s="45"/>
      <c r="J88" s="46"/>
      <c r="K88" s="46"/>
      <c r="L88" s="46"/>
      <c r="M88" s="46"/>
      <c r="N88" s="38">
        <f t="shared" si="1"/>
        <v>0</v>
      </c>
    </row>
    <row r="89" spans="1:14" x14ac:dyDescent="0.2">
      <c r="A89" s="34">
        <f>DATE('format jaarrekening'!$B$8,MONTH(DATEVALUE(B89)),DAY(DATEVALUE(B89)))</f>
        <v>45278</v>
      </c>
      <c r="B89" s="36" t="s">
        <v>362</v>
      </c>
      <c r="C89" s="45"/>
      <c r="D89" s="45"/>
      <c r="E89" s="45"/>
      <c r="F89" s="45"/>
      <c r="G89" s="45"/>
      <c r="H89" s="45"/>
      <c r="I89" s="45"/>
      <c r="J89" s="46"/>
      <c r="K89" s="46"/>
      <c r="L89" s="46"/>
      <c r="M89" s="46"/>
      <c r="N89" s="38">
        <f t="shared" si="1"/>
        <v>0</v>
      </c>
    </row>
    <row r="90" spans="1:14" x14ac:dyDescent="0.2">
      <c r="A90" s="34">
        <f>DATE('format jaarrekening'!$B$8,MONTH(DATEVALUE(B90)),DAY(DATEVALUE(B90)))</f>
        <v>45279</v>
      </c>
      <c r="B90" s="36" t="s">
        <v>363</v>
      </c>
      <c r="C90" s="45"/>
      <c r="D90" s="45"/>
      <c r="E90" s="45"/>
      <c r="F90" s="45"/>
      <c r="G90" s="45"/>
      <c r="H90" s="45"/>
      <c r="I90" s="45"/>
      <c r="J90" s="46"/>
      <c r="K90" s="46"/>
      <c r="L90" s="46"/>
      <c r="M90" s="46"/>
      <c r="N90" s="38">
        <f t="shared" si="1"/>
        <v>0</v>
      </c>
    </row>
    <row r="91" spans="1:14" x14ac:dyDescent="0.2">
      <c r="A91" s="34">
        <f>DATE('format jaarrekening'!$B$8,MONTH(DATEVALUE(B91)),DAY(DATEVALUE(B91)))</f>
        <v>45280</v>
      </c>
      <c r="B91" s="36" t="s">
        <v>364</v>
      </c>
      <c r="C91" s="45"/>
      <c r="D91" s="45"/>
      <c r="E91" s="45"/>
      <c r="F91" s="45"/>
      <c r="G91" s="45"/>
      <c r="H91" s="45"/>
      <c r="I91" s="45"/>
      <c r="J91" s="46"/>
      <c r="K91" s="46"/>
      <c r="L91" s="46"/>
      <c r="M91" s="46"/>
      <c r="N91" s="38">
        <f t="shared" si="1"/>
        <v>0</v>
      </c>
    </row>
    <row r="92" spans="1:14" x14ac:dyDescent="0.2">
      <c r="A92" s="34">
        <f>DATE('format jaarrekening'!$B$8,MONTH(DATEVALUE(B92)),DAY(DATEVALUE(B92)))</f>
        <v>45281</v>
      </c>
      <c r="B92" s="36" t="s">
        <v>365</v>
      </c>
      <c r="C92" s="45"/>
      <c r="D92" s="45"/>
      <c r="E92" s="45"/>
      <c r="F92" s="45"/>
      <c r="G92" s="45"/>
      <c r="H92" s="45"/>
      <c r="I92" s="45"/>
      <c r="J92" s="46"/>
      <c r="K92" s="46"/>
      <c r="L92" s="46"/>
      <c r="M92" s="46"/>
      <c r="N92" s="38">
        <f t="shared" si="1"/>
        <v>0</v>
      </c>
    </row>
    <row r="93" spans="1:14" x14ac:dyDescent="0.2">
      <c r="A93" s="34">
        <f>DATE('format jaarrekening'!$B$8,MONTH(DATEVALUE(B93)),DAY(DATEVALUE(B93)))</f>
        <v>45282</v>
      </c>
      <c r="B93" s="36" t="s">
        <v>366</v>
      </c>
      <c r="C93" s="45"/>
      <c r="D93" s="45"/>
      <c r="E93" s="45"/>
      <c r="F93" s="45"/>
      <c r="G93" s="45"/>
      <c r="H93" s="45"/>
      <c r="I93" s="45"/>
      <c r="J93" s="46"/>
      <c r="K93" s="46"/>
      <c r="L93" s="46"/>
      <c r="M93" s="46"/>
      <c r="N93" s="38">
        <f t="shared" si="1"/>
        <v>0</v>
      </c>
    </row>
    <row r="94" spans="1:14" x14ac:dyDescent="0.2">
      <c r="A94" s="34">
        <f>DATE('format jaarrekening'!$B$8,MONTH(DATEVALUE(B94)),DAY(DATEVALUE(B94)))</f>
        <v>45283</v>
      </c>
      <c r="B94" s="36" t="s">
        <v>367</v>
      </c>
      <c r="C94" s="45"/>
      <c r="D94" s="45"/>
      <c r="E94" s="45"/>
      <c r="F94" s="45"/>
      <c r="G94" s="45"/>
      <c r="H94" s="45"/>
      <c r="I94" s="45"/>
      <c r="J94" s="46"/>
      <c r="K94" s="46"/>
      <c r="L94" s="46"/>
      <c r="M94" s="46"/>
      <c r="N94" s="38">
        <f t="shared" si="1"/>
        <v>0</v>
      </c>
    </row>
    <row r="95" spans="1:14" x14ac:dyDescent="0.2">
      <c r="A95" s="34">
        <f>DATE('format jaarrekening'!$B$8,MONTH(DATEVALUE(B95)),DAY(DATEVALUE(B95)))</f>
        <v>45284</v>
      </c>
      <c r="B95" s="36" t="s">
        <v>368</v>
      </c>
      <c r="C95" s="45"/>
      <c r="D95" s="45"/>
      <c r="E95" s="45"/>
      <c r="F95" s="45"/>
      <c r="G95" s="45"/>
      <c r="H95" s="45"/>
      <c r="I95" s="45"/>
      <c r="J95" s="46"/>
      <c r="K95" s="46"/>
      <c r="L95" s="46"/>
      <c r="M95" s="46"/>
      <c r="N95" s="38">
        <f t="shared" si="1"/>
        <v>0</v>
      </c>
    </row>
    <row r="96" spans="1:14" x14ac:dyDescent="0.2">
      <c r="A96" s="34">
        <f>DATE('format jaarrekening'!$B$8,MONTH(DATEVALUE(B96)),DAY(DATEVALUE(B96)))</f>
        <v>45285</v>
      </c>
      <c r="B96" s="36" t="s">
        <v>369</v>
      </c>
      <c r="C96" s="45"/>
      <c r="D96" s="45"/>
      <c r="E96" s="45"/>
      <c r="F96" s="45"/>
      <c r="G96" s="45"/>
      <c r="H96" s="45"/>
      <c r="I96" s="45"/>
      <c r="J96" s="46"/>
      <c r="K96" s="46"/>
      <c r="L96" s="46"/>
      <c r="M96" s="46"/>
      <c r="N96" s="38">
        <f t="shared" si="1"/>
        <v>0</v>
      </c>
    </row>
    <row r="97" spans="1:14" x14ac:dyDescent="0.2">
      <c r="A97" s="34">
        <f>DATE('format jaarrekening'!$B$8,MONTH(DATEVALUE(B97)),DAY(DATEVALUE(B97)))</f>
        <v>45286</v>
      </c>
      <c r="B97" s="36" t="s">
        <v>370</v>
      </c>
      <c r="C97" s="45"/>
      <c r="D97" s="45"/>
      <c r="E97" s="45"/>
      <c r="F97" s="45"/>
      <c r="G97" s="45"/>
      <c r="H97" s="45"/>
      <c r="I97" s="45"/>
      <c r="J97" s="46"/>
      <c r="K97" s="46"/>
      <c r="L97" s="46"/>
      <c r="M97" s="46"/>
      <c r="N97" s="38">
        <f t="shared" si="1"/>
        <v>0</v>
      </c>
    </row>
    <row r="98" spans="1:14" x14ac:dyDescent="0.2">
      <c r="A98" s="34">
        <f>DATE('format jaarrekening'!$B$8,MONTH(DATEVALUE(B98)),DAY(DATEVALUE(B98)))</f>
        <v>45287</v>
      </c>
      <c r="B98" s="36" t="s">
        <v>371</v>
      </c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38">
        <f t="shared" si="1"/>
        <v>0</v>
      </c>
    </row>
    <row r="99" spans="1:14" x14ac:dyDescent="0.2">
      <c r="A99" s="34">
        <f>DATE('format jaarrekening'!$B$8,MONTH(DATEVALUE(B99)),DAY(DATEVALUE(B99)))</f>
        <v>45288</v>
      </c>
      <c r="B99" s="36" t="s">
        <v>372</v>
      </c>
      <c r="C99" s="45"/>
      <c r="D99" s="45"/>
      <c r="E99" s="45"/>
      <c r="F99" s="45"/>
      <c r="G99" s="45"/>
      <c r="H99" s="45"/>
      <c r="I99" s="45"/>
      <c r="J99" s="46"/>
      <c r="K99" s="46"/>
      <c r="L99" s="46"/>
      <c r="M99" s="46"/>
      <c r="N99" s="38">
        <f t="shared" si="1"/>
        <v>0</v>
      </c>
    </row>
    <row r="100" spans="1:14" x14ac:dyDescent="0.2">
      <c r="A100" s="34">
        <f>DATE('format jaarrekening'!$B$8,MONTH(DATEVALUE(B100)),DAY(DATEVALUE(B100)))</f>
        <v>45289</v>
      </c>
      <c r="B100" s="36" t="s">
        <v>373</v>
      </c>
      <c r="C100" s="45"/>
      <c r="D100" s="45"/>
      <c r="E100" s="45"/>
      <c r="F100" s="45"/>
      <c r="G100" s="45"/>
      <c r="H100" s="45"/>
      <c r="I100" s="45"/>
      <c r="J100" s="46"/>
      <c r="K100" s="46"/>
      <c r="L100" s="46"/>
      <c r="M100" s="46"/>
      <c r="N100" s="38">
        <f t="shared" si="1"/>
        <v>0</v>
      </c>
    </row>
    <row r="101" spans="1:14" x14ac:dyDescent="0.2">
      <c r="A101" s="34">
        <f>DATE('format jaarrekening'!$B$8,MONTH(DATEVALUE(B101)),DAY(DATEVALUE(B101)))</f>
        <v>45290</v>
      </c>
      <c r="B101" s="36" t="s">
        <v>374</v>
      </c>
      <c r="C101" s="45"/>
      <c r="D101" s="45"/>
      <c r="E101" s="45"/>
      <c r="F101" s="45"/>
      <c r="G101" s="45"/>
      <c r="H101" s="45"/>
      <c r="I101" s="45"/>
      <c r="J101" s="46"/>
      <c r="K101" s="46"/>
      <c r="L101" s="46"/>
      <c r="M101" s="46"/>
      <c r="N101" s="38">
        <f t="shared" si="1"/>
        <v>0</v>
      </c>
    </row>
    <row r="102" spans="1:14" x14ac:dyDescent="0.2">
      <c r="A102" s="34">
        <f>DATE('format jaarrekening'!$B$8,MONTH(DATEVALUE(B102)),DAY(DATEVALUE(B102)))</f>
        <v>45291</v>
      </c>
      <c r="B102" s="54" t="s">
        <v>375</v>
      </c>
      <c r="C102" s="45"/>
      <c r="D102" s="45"/>
      <c r="E102" s="45"/>
      <c r="F102" s="45"/>
      <c r="G102" s="45"/>
      <c r="H102" s="45"/>
      <c r="I102" s="45"/>
      <c r="J102" s="46"/>
      <c r="K102" s="46"/>
      <c r="L102" s="46"/>
      <c r="M102" s="46"/>
      <c r="N102" s="38">
        <f t="shared" si="1"/>
        <v>0</v>
      </c>
    </row>
  </sheetData>
  <mergeCells count="2">
    <mergeCell ref="A4:D4"/>
    <mergeCell ref="N9:N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VOORBLAD</vt:lpstr>
      <vt:lpstr>format jaarrekening</vt:lpstr>
      <vt:lpstr>Kwartaal1</vt:lpstr>
      <vt:lpstr>Kwartaal2</vt:lpstr>
      <vt:lpstr>Kwartaal 3</vt:lpstr>
      <vt:lpstr>Kwartaal 4</vt:lpstr>
    </vt:vector>
  </TitlesOfParts>
  <Company>fidoc.nl</Company>
  <LinksUpToDate>false</LinksUpToDate>
  <SharedDoc>false</SharedDoc>
  <HyperlinkBase>www.fidoc.nl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Voorbeeld berekening schatkistbankieren</dc:title>
  <dc:subject/>
  <dc:creator>Fidoc</dc:creator>
  <cp:lastModifiedBy>Martijn Zielschot</cp:lastModifiedBy>
  <dcterms:created xsi:type="dcterms:W3CDTF">2014-06-30T13:23:09Z</dcterms:created>
  <dcterms:modified xsi:type="dcterms:W3CDTF">2022-06-24T08:56:30Z</dcterms:modified>
</cp:coreProperties>
</file>